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E:\Petroleum Refining Design and Applications  Handbook- akc\Manuscripts of the book - Petroleum Refining Design and Applications Handbook\Chapter 16- Pumps\"/>
    </mc:Choice>
  </mc:AlternateContent>
  <xr:revisionPtr revIDLastSave="0" documentId="13_ncr:1_{082D0651-2461-4303-8CE3-FBE6A7E00404}" xr6:coauthVersionLast="40" xr6:coauthVersionMax="40" xr10:uidLastSave="{00000000-0000-0000-0000-000000000000}"/>
  <bookViews>
    <workbookView xWindow="0" yWindow="60" windowWidth="11355" windowHeight="6645" tabRatio="223" xr2:uid="{00000000-000D-0000-FFFF-FFFF00000000}"/>
  </bookViews>
  <sheets>
    <sheet name="Example 16-20" sheetId="2" r:id="rId1"/>
    <sheet name="Sheet1" sheetId="1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15" i="2" l="1"/>
  <c r="E15" i="1"/>
  <c r="F44" i="2"/>
  <c r="E44" i="2"/>
  <c r="E39" i="2"/>
  <c r="F37" i="2"/>
  <c r="F35" i="2"/>
  <c r="F34" i="2"/>
  <c r="F31" i="2"/>
  <c r="F29" i="2"/>
  <c r="F28" i="2"/>
  <c r="F23" i="2"/>
  <c r="F22" i="2"/>
  <c r="E22" i="2"/>
  <c r="E26" i="2" s="1"/>
  <c r="E43" i="2" s="1"/>
  <c r="F21" i="2"/>
  <c r="F20" i="2"/>
  <c r="F18" i="2"/>
  <c r="F12" i="2"/>
  <c r="F18" i="1"/>
  <c r="F28" i="1"/>
  <c r="F29" i="1"/>
  <c r="F31" i="1"/>
  <c r="F33" i="1"/>
  <c r="F34" i="1"/>
  <c r="F35" i="1"/>
  <c r="F37" i="1"/>
  <c r="F39" i="1"/>
  <c r="F22" i="1"/>
  <c r="F23" i="1"/>
  <c r="F26" i="1" s="1"/>
  <c r="F44" i="1"/>
  <c r="F12" i="1"/>
  <c r="F21" i="1"/>
  <c r="F20" i="1"/>
  <c r="E39" i="1"/>
  <c r="E40" i="1" s="1"/>
  <c r="E41" i="1" s="1"/>
  <c r="E22" i="1"/>
  <c r="E26" i="1"/>
  <c r="E43" i="1" s="1"/>
  <c r="E44" i="1"/>
  <c r="F43" i="1" l="1"/>
  <c r="F45" i="1" s="1"/>
  <c r="F46" i="1" s="1"/>
  <c r="F40" i="1"/>
  <c r="F41" i="1" s="1"/>
  <c r="F49" i="1"/>
  <c r="F51" i="1" s="1"/>
  <c r="F15" i="1"/>
  <c r="F15" i="2"/>
  <c r="E45" i="1"/>
  <c r="E46" i="1" s="1"/>
  <c r="F39" i="2"/>
  <c r="F26" i="2"/>
  <c r="F43" i="2" s="1"/>
  <c r="F45" i="2" s="1"/>
  <c r="F46" i="2" s="1"/>
  <c r="E45" i="2"/>
  <c r="E46" i="2" s="1"/>
  <c r="E40" i="2"/>
  <c r="E49" i="2" s="1"/>
  <c r="E49" i="1"/>
  <c r="E51" i="1" s="1"/>
  <c r="F40" i="2" l="1"/>
  <c r="E51" i="2"/>
  <c r="E41" i="2"/>
  <c r="F41" i="2" l="1"/>
  <c r="F49" i="2"/>
  <c r="F51" i="2" s="1"/>
</calcChain>
</file>

<file path=xl/sharedStrings.xml><?xml version="1.0" encoding="utf-8"?>
<sst xmlns="http://schemas.openxmlformats.org/spreadsheetml/2006/main" count="300" uniqueCount="115">
  <si>
    <t>PUMP CALCULATION SHEET</t>
  </si>
  <si>
    <t>Document No.</t>
  </si>
  <si>
    <t>Rev.</t>
  </si>
  <si>
    <t>Item No. (s)</t>
  </si>
  <si>
    <t>No. Working</t>
  </si>
  <si>
    <t>Total No. off</t>
  </si>
  <si>
    <t>Job</t>
  </si>
  <si>
    <t>Item Name.</t>
  </si>
  <si>
    <t>CASE I</t>
  </si>
  <si>
    <t>CASE II</t>
  </si>
  <si>
    <t>Liquid Pumped</t>
  </si>
  <si>
    <t>Corrosion/Erosion</t>
  </si>
  <si>
    <t>Due To</t>
  </si>
  <si>
    <t>Operating Temp. (T)</t>
  </si>
  <si>
    <t>Specific Gravity at T</t>
  </si>
  <si>
    <t>Viscosity</t>
  </si>
  <si>
    <t>cP</t>
  </si>
  <si>
    <t>Vapor Pressure at T</t>
  </si>
  <si>
    <t>bar a</t>
  </si>
  <si>
    <t>Normal mass Flowrate</t>
  </si>
  <si>
    <t>Normal Vol. Flowrate</t>
  </si>
  <si>
    <t>kg/h</t>
  </si>
  <si>
    <t>Min. Vol. Flowrate</t>
  </si>
  <si>
    <t>Design Vol. Flowrate</t>
  </si>
  <si>
    <t>SUCTION CONDITION</t>
  </si>
  <si>
    <t>barg</t>
  </si>
  <si>
    <t>bar</t>
  </si>
  <si>
    <t>Total - Lines 14 + 15</t>
  </si>
  <si>
    <t>Total Suction Pressure</t>
  </si>
  <si>
    <t>bar g</t>
  </si>
  <si>
    <t>DISCHARGE CONDITION</t>
  </si>
  <si>
    <t>Differential Pressure</t>
  </si>
  <si>
    <t>Differential Head</t>
  </si>
  <si>
    <t>NPSH</t>
  </si>
  <si>
    <t xml:space="preserve">Vapor Pressure   </t>
  </si>
  <si>
    <t>NPSH - Lines 37 - 38</t>
  </si>
  <si>
    <t>Safety Margin</t>
  </si>
  <si>
    <t xml:space="preserve">m </t>
  </si>
  <si>
    <t xml:space="preserve">                        =</t>
  </si>
  <si>
    <t>m</t>
  </si>
  <si>
    <t>NPSH - Lines 40-41</t>
  </si>
  <si>
    <t>Hydraulic Power</t>
  </si>
  <si>
    <t>kW</t>
  </si>
  <si>
    <t>Estimated Efficiency</t>
  </si>
  <si>
    <t>%</t>
  </si>
  <si>
    <t>Estimated Abs. Power</t>
  </si>
  <si>
    <t>Type of Pump</t>
  </si>
  <si>
    <t>Drive</t>
  </si>
  <si>
    <t>Material - Casing</t>
  </si>
  <si>
    <t xml:space="preserve">             - Impeller</t>
  </si>
  <si>
    <t xml:space="preserve">             -Shaft</t>
  </si>
  <si>
    <t>Sour Service</t>
  </si>
  <si>
    <t>Yes/No</t>
  </si>
  <si>
    <t>POWER</t>
  </si>
  <si>
    <t xml:space="preserve">VOLUME         m3/h x SG x 1000 = kg/h        igpm x SG x 600 = lb/h     </t>
  </si>
  <si>
    <t>HEAD            m = 10.2 x bar /SG           m = 10 x kg/cm2 / SG          ft = 2.31 x psi / SG</t>
  </si>
  <si>
    <t>Description</t>
  </si>
  <si>
    <t>Made/Revised by</t>
  </si>
  <si>
    <t>Checked by</t>
  </si>
  <si>
    <t>Approved Process</t>
  </si>
  <si>
    <t>Approved</t>
  </si>
  <si>
    <t>Date</t>
  </si>
  <si>
    <t>NOTES</t>
  </si>
  <si>
    <t>1. Pump shut-ff head not to exceed………</t>
  </si>
  <si>
    <t>3. Pump case design pressure…………</t>
  </si>
  <si>
    <t xml:space="preserve">                     design temperature……..</t>
  </si>
  <si>
    <t>4. Sealing/flushing fluid available:</t>
  </si>
  <si>
    <t>5. Cooling medium available:</t>
  </si>
  <si>
    <t xml:space="preserve">6. Insulation required: </t>
  </si>
  <si>
    <t>7. Start-up/commissioning fluid SG.</t>
  </si>
  <si>
    <t>SKETCH OF PUMP HOOK-UP</t>
  </si>
  <si>
    <t xml:space="preserve">                UNITS</t>
  </si>
  <si>
    <t>2. Relief valve on pump discharge to be set at ……………</t>
  </si>
  <si>
    <t xml:space="preserve">Sheet           of    </t>
  </si>
  <si>
    <t>psi a</t>
  </si>
  <si>
    <t>lb/h</t>
  </si>
  <si>
    <t>gpm</t>
  </si>
  <si>
    <t>psi g</t>
  </si>
  <si>
    <t>psi</t>
  </si>
  <si>
    <t>ft.</t>
  </si>
  <si>
    <t>Hp</t>
  </si>
  <si>
    <r>
      <t>o</t>
    </r>
    <r>
      <rPr>
        <sz val="10"/>
        <rFont val="Times New Roman"/>
        <family val="1"/>
      </rPr>
      <t>C</t>
    </r>
  </si>
  <si>
    <r>
      <t>o</t>
    </r>
    <r>
      <rPr>
        <sz val="10"/>
        <rFont val="Times New Roman"/>
        <family val="1"/>
      </rPr>
      <t>F</t>
    </r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</si>
  <si>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/h</t>
    </r>
  </si>
  <si>
    <r>
      <t>kW=m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/h x bar/36.0</t>
    </r>
  </si>
  <si>
    <r>
      <t>kW=m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/h x kg/cm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/36.71</t>
    </r>
  </si>
  <si>
    <t>Pressure at Equipment (+)</t>
  </si>
  <si>
    <t>Static Head (+/-)</t>
  </si>
  <si>
    <t>Suction Line (-)</t>
  </si>
  <si>
    <t>Filter/Strainer (-)</t>
  </si>
  <si>
    <t xml:space="preserve">psi g </t>
  </si>
  <si>
    <t>Total Suction Pressure (+)</t>
  </si>
  <si>
    <t>Exchanger (+)</t>
  </si>
  <si>
    <t>Furnace (+)</t>
  </si>
  <si>
    <t>Orifice (+)</t>
  </si>
  <si>
    <t>Control Valve (+)</t>
  </si>
  <si>
    <t>Line loss (+)</t>
  </si>
  <si>
    <t>Total Discharge Press (+).</t>
  </si>
  <si>
    <t>Gas-oil</t>
  </si>
  <si>
    <t>Centrifugal</t>
  </si>
  <si>
    <t xml:space="preserve">Figure 5 - 36D.  Pump sizing calculation  </t>
  </si>
  <si>
    <t>NPSH= Lines 37 - 38</t>
  </si>
  <si>
    <t>NPSH = Lines 40-41</t>
  </si>
  <si>
    <t>2. Relief valve on pump discharge to be set at</t>
  </si>
  <si>
    <t>hp</t>
  </si>
  <si>
    <t>Hp = USgpm x psi/1714</t>
  </si>
  <si>
    <t>HP=Usgpm*head, ft *SpGr/3960</t>
  </si>
  <si>
    <r>
      <t>o</t>
    </r>
    <r>
      <rPr>
        <b/>
        <sz val="16"/>
        <rFont val="Times New Roman"/>
        <family val="1"/>
      </rPr>
      <t>C</t>
    </r>
  </si>
  <si>
    <r>
      <t>o</t>
    </r>
    <r>
      <rPr>
        <b/>
        <sz val="16"/>
        <rFont val="Times New Roman"/>
        <family val="1"/>
      </rPr>
      <t>F</t>
    </r>
  </si>
  <si>
    <r>
      <t>m</t>
    </r>
    <r>
      <rPr>
        <b/>
        <vertAlign val="superscript"/>
        <sz val="16"/>
        <rFont val="Times New Roman"/>
        <family val="1"/>
      </rPr>
      <t>3</t>
    </r>
    <r>
      <rPr>
        <b/>
        <sz val="16"/>
        <rFont val="Times New Roman"/>
        <family val="1"/>
      </rPr>
      <t>/h</t>
    </r>
  </si>
  <si>
    <r>
      <t>kW=m</t>
    </r>
    <r>
      <rPr>
        <b/>
        <vertAlign val="superscript"/>
        <sz val="16"/>
        <rFont val="Times New Roman"/>
        <family val="1"/>
      </rPr>
      <t>3</t>
    </r>
    <r>
      <rPr>
        <b/>
        <sz val="16"/>
        <rFont val="Times New Roman"/>
        <family val="1"/>
      </rPr>
      <t>/h x bar/36.0</t>
    </r>
  </si>
  <si>
    <r>
      <t>kW=m</t>
    </r>
    <r>
      <rPr>
        <b/>
        <vertAlign val="superscript"/>
        <sz val="16"/>
        <rFont val="Times New Roman"/>
        <family val="1"/>
      </rPr>
      <t>3</t>
    </r>
    <r>
      <rPr>
        <b/>
        <sz val="16"/>
        <rFont val="Times New Roman"/>
        <family val="1"/>
      </rPr>
      <t>/h x kg/cm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 xml:space="preserve"> /36.71</t>
    </r>
  </si>
  <si>
    <t>HEAD            m = 10.2 x bar /SpGr           m = 10 x kg/cm2 / SpGr          ft = 2.31 x psi / SpGr</t>
  </si>
  <si>
    <t xml:space="preserve">VOLUME         m3/h x SpGr x 1000 = kg/h        USgpm x SpGr x 600 = lb/h     </t>
  </si>
  <si>
    <t>Figure 16 -55.   Pump sizing calculation of Example 16-20.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</si>
</sst>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vertAlign val="superscript"/>
      <sz val="16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3" fillId="0" borderId="0" xfId="0" applyFont="1" applyFill="1" applyBorder="1"/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8" xfId="0" quotePrefix="1" applyFont="1" applyFill="1" applyBorder="1" applyAlignment="1">
      <alignment horizontal="center"/>
    </xf>
    <xf numFmtId="0" fontId="1" fillId="0" borderId="23" xfId="0" quotePrefix="1" applyFont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2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/>
    <xf numFmtId="0" fontId="5" fillId="0" borderId="27" xfId="0" applyFont="1" applyBorder="1"/>
    <xf numFmtId="0" fontId="5" fillId="0" borderId="19" xfId="0" applyFont="1" applyBorder="1"/>
    <xf numFmtId="0" fontId="5" fillId="0" borderId="8" xfId="0" applyFont="1" applyBorder="1"/>
    <xf numFmtId="0" fontId="5" fillId="0" borderId="23" xfId="0" applyFont="1" applyBorder="1"/>
    <xf numFmtId="0" fontId="5" fillId="0" borderId="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8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8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21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17" xfId="0" applyFont="1" applyBorder="1"/>
    <xf numFmtId="0" fontId="7" fillId="0" borderId="0" xfId="0" applyFont="1" applyBorder="1"/>
    <xf numFmtId="0" fontId="5" fillId="0" borderId="22" xfId="0" applyFont="1" applyBorder="1"/>
    <xf numFmtId="0" fontId="5" fillId="0" borderId="35" xfId="0" applyFont="1" applyBorder="1"/>
    <xf numFmtId="0" fontId="5" fillId="0" borderId="37" xfId="0" applyFont="1" applyBorder="1"/>
    <xf numFmtId="0" fontId="5" fillId="0" borderId="5" xfId="0" applyFont="1" applyBorder="1"/>
    <xf numFmtId="0" fontId="5" fillId="0" borderId="34" xfId="0" applyFont="1" applyBorder="1"/>
    <xf numFmtId="0" fontId="5" fillId="0" borderId="36" xfId="0" applyFont="1" applyBorder="1"/>
    <xf numFmtId="0" fontId="5" fillId="0" borderId="38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30" xfId="0" applyFont="1" applyBorder="1"/>
    <xf numFmtId="0" fontId="5" fillId="0" borderId="0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0" fontId="5" fillId="0" borderId="4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28575</xdr:rowOff>
    </xdr:from>
    <xdr:to>
      <xdr:col>2</xdr:col>
      <xdr:colOff>0</xdr:colOff>
      <xdr:row>1</xdr:row>
      <xdr:rowOff>123825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04775" y="28575"/>
          <a:ext cx="3048000" cy="352425"/>
          <a:chOff x="11" y="3"/>
          <a:chExt cx="143" cy="27"/>
        </a:xfrm>
      </xdr:grpSpPr>
      <xdr:pic>
        <xdr:nvPicPr>
          <xdr:cNvPr id="3" name="Picture 10" descr="coker logo 0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bright="24000" contrast="96000"/>
          </a:blip>
          <a:srcRect/>
          <a:stretch>
            <a:fillRect/>
          </a:stretch>
        </xdr:blipFill>
        <xdr:spPr bwMode="auto">
          <a:xfrm>
            <a:off x="11" y="3"/>
            <a:ext cx="143" cy="27"/>
          </a:xfrm>
          <a:prstGeom prst="rect">
            <a:avLst/>
          </a:prstGeom>
          <a:noFill/>
        </xdr:spPr>
      </xdr:pic>
      <xdr:sp macro="" textlink="">
        <xdr:nvSpPr>
          <xdr:cNvPr id="4" name="Text Box 1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"/>
            <a:ext cx="39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9144" tIns="18288" rIns="9144" bIns="0" anchor="t" upright="1">
            <a:spAutoFit/>
          </a:bodyPr>
          <a:lstStyle/>
          <a:p>
            <a:pPr algn="ctr" rtl="0">
              <a:defRPr sz="1000"/>
            </a:pPr>
            <a:r>
              <a:rPr lang="en-GB" sz="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A.K.C.</a:t>
            </a:r>
          </a:p>
          <a:p>
            <a:pPr algn="ctr" rtl="0">
              <a:defRPr sz="1000"/>
            </a:pPr>
            <a:r>
              <a:rPr lang="en-GB" sz="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TECHNOLOGY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30</xdr:row>
          <xdr:rowOff>57150</xdr:rowOff>
        </xdr:from>
        <xdr:to>
          <xdr:col>1</xdr:col>
          <xdr:colOff>1457325</xdr:colOff>
          <xdr:row>30</xdr:row>
          <xdr:rowOff>228600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32</xdr:row>
          <xdr:rowOff>66675</xdr:rowOff>
        </xdr:from>
        <xdr:to>
          <xdr:col>1</xdr:col>
          <xdr:colOff>1409700</xdr:colOff>
          <xdr:row>32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33</xdr:row>
          <xdr:rowOff>47625</xdr:rowOff>
        </xdr:from>
        <xdr:to>
          <xdr:col>1</xdr:col>
          <xdr:colOff>1323975</xdr:colOff>
          <xdr:row>33</xdr:row>
          <xdr:rowOff>238125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34</xdr:row>
          <xdr:rowOff>47625</xdr:rowOff>
        </xdr:from>
        <xdr:to>
          <xdr:col>1</xdr:col>
          <xdr:colOff>1228725</xdr:colOff>
          <xdr:row>34</xdr:row>
          <xdr:rowOff>161925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36</xdr:row>
          <xdr:rowOff>38100</xdr:rowOff>
        </xdr:from>
        <xdr:to>
          <xdr:col>1</xdr:col>
          <xdr:colOff>1428750</xdr:colOff>
          <xdr:row>36</xdr:row>
          <xdr:rowOff>228600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22</xdr:row>
          <xdr:rowOff>28575</xdr:rowOff>
        </xdr:from>
        <xdr:to>
          <xdr:col>1</xdr:col>
          <xdr:colOff>1276350</xdr:colOff>
          <xdr:row>22</xdr:row>
          <xdr:rowOff>142875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23</xdr:row>
          <xdr:rowOff>28575</xdr:rowOff>
        </xdr:from>
        <xdr:to>
          <xdr:col>1</xdr:col>
          <xdr:colOff>1276350</xdr:colOff>
          <xdr:row>23</xdr:row>
          <xdr:rowOff>142875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28575</xdr:rowOff>
    </xdr:from>
    <xdr:to>
      <xdr:col>1</xdr:col>
      <xdr:colOff>1238250</xdr:colOff>
      <xdr:row>1</xdr:row>
      <xdr:rowOff>123825</xdr:rowOff>
    </xdr:to>
    <xdr:grpSp>
      <xdr:nvGrpSpPr>
        <xdr:cNvPr id="1038" name="Group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GrpSpPr>
          <a:grpSpLocks/>
        </xdr:cNvGrpSpPr>
      </xdr:nvGrpSpPr>
      <xdr:grpSpPr bwMode="auto">
        <a:xfrm>
          <a:off x="104775" y="28575"/>
          <a:ext cx="1362075" cy="257175"/>
          <a:chOff x="11" y="3"/>
          <a:chExt cx="143" cy="27"/>
        </a:xfrm>
      </xdr:grpSpPr>
      <xdr:pic>
        <xdr:nvPicPr>
          <xdr:cNvPr id="1034" name="Picture 10" descr="coker logo 02">
            <a:extLst>
              <a:ext uri="{FF2B5EF4-FFF2-40B4-BE49-F238E27FC236}">
                <a16:creationId xmlns:a16="http://schemas.microsoft.com/office/drawing/2014/main" id="{00000000-0008-0000-0100-00000A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bright="24000" contrast="96000"/>
          </a:blip>
          <a:srcRect/>
          <a:stretch>
            <a:fillRect/>
          </a:stretch>
        </xdr:blipFill>
        <xdr:spPr bwMode="auto">
          <a:xfrm>
            <a:off x="11" y="3"/>
            <a:ext cx="143" cy="27"/>
          </a:xfrm>
          <a:prstGeom prst="rect">
            <a:avLst/>
          </a:prstGeom>
          <a:noFill/>
        </xdr:spPr>
      </xdr:pic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1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" y="5"/>
            <a:ext cx="46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" tIns="18288" rIns="9144" bIns="0" anchor="t" upright="1">
            <a:spAutoFit/>
          </a:bodyPr>
          <a:lstStyle/>
          <a:p>
            <a:pPr algn="ctr" rtl="0">
              <a:defRPr sz="1000"/>
            </a:pPr>
            <a:r>
              <a:rPr lang="en-GB" sz="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A.K.C.</a:t>
            </a:r>
          </a:p>
          <a:p>
            <a:pPr algn="ctr" rtl="0">
              <a:defRPr sz="1000"/>
            </a:pPr>
            <a:r>
              <a:rPr lang="en-GB" sz="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TECHNOLOGY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30</xdr:row>
          <xdr:rowOff>47625</xdr:rowOff>
        </xdr:from>
        <xdr:to>
          <xdr:col>1</xdr:col>
          <xdr:colOff>1219200</xdr:colOff>
          <xdr:row>31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32</xdr:row>
          <xdr:rowOff>38100</xdr:rowOff>
        </xdr:from>
        <xdr:to>
          <xdr:col>1</xdr:col>
          <xdr:colOff>1219200</xdr:colOff>
          <xdr:row>32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33</xdr:row>
          <xdr:rowOff>47625</xdr:rowOff>
        </xdr:from>
        <xdr:to>
          <xdr:col>1</xdr:col>
          <xdr:colOff>1219200</xdr:colOff>
          <xdr:row>34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34</xdr:row>
          <xdr:rowOff>47625</xdr:rowOff>
        </xdr:from>
        <xdr:to>
          <xdr:col>1</xdr:col>
          <xdr:colOff>1228725</xdr:colOff>
          <xdr:row>35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36</xdr:row>
          <xdr:rowOff>28575</xdr:rowOff>
        </xdr:from>
        <xdr:to>
          <xdr:col>1</xdr:col>
          <xdr:colOff>1228725</xdr:colOff>
          <xdr:row>36</xdr:row>
          <xdr:rowOff>142875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22</xdr:row>
          <xdr:rowOff>28575</xdr:rowOff>
        </xdr:from>
        <xdr:to>
          <xdr:col>1</xdr:col>
          <xdr:colOff>1276350</xdr:colOff>
          <xdr:row>22</xdr:row>
          <xdr:rowOff>142875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23</xdr:row>
          <xdr:rowOff>28575</xdr:rowOff>
        </xdr:from>
        <xdr:to>
          <xdr:col>1</xdr:col>
          <xdr:colOff>1276350</xdr:colOff>
          <xdr:row>23</xdr:row>
          <xdr:rowOff>142875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9.bin"/><Relationship Id="rId11" Type="http://schemas.openxmlformats.org/officeDocument/2006/relationships/oleObject" Target="../embeddings/oleObject14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13.bin"/><Relationship Id="rId4" Type="http://schemas.openxmlformats.org/officeDocument/2006/relationships/oleObject" Target="../embeddings/oleObject8.bin"/><Relationship Id="rId9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topLeftCell="A53" workbookViewId="0">
      <selection activeCell="F15" sqref="F15"/>
    </sheetView>
  </sheetViews>
  <sheetFormatPr defaultRowHeight="12.75" x14ac:dyDescent="0.2"/>
  <cols>
    <col min="2" max="2" width="38.140625" customWidth="1"/>
    <col min="5" max="5" width="24.7109375" customWidth="1"/>
    <col min="6" max="6" width="21.85546875" customWidth="1"/>
    <col min="11" max="11" width="9.140625" customWidth="1"/>
  </cols>
  <sheetData>
    <row r="1" spans="1:15" ht="20.25" x14ac:dyDescent="0.3">
      <c r="A1" s="110"/>
      <c r="B1" s="111"/>
      <c r="C1" s="57" t="s">
        <v>0</v>
      </c>
      <c r="D1" s="57"/>
      <c r="E1" s="57"/>
      <c r="F1" s="58" t="s">
        <v>1</v>
      </c>
      <c r="G1" s="59"/>
      <c r="H1" s="59"/>
      <c r="I1" s="59"/>
      <c r="J1" s="59"/>
      <c r="K1" s="59"/>
      <c r="L1" s="59"/>
      <c r="M1" s="59"/>
      <c r="N1" s="119"/>
      <c r="O1" s="73"/>
    </row>
    <row r="2" spans="1:15" ht="20.25" x14ac:dyDescent="0.3">
      <c r="A2" s="112"/>
      <c r="B2" s="113"/>
      <c r="C2" s="60"/>
      <c r="D2" s="60"/>
      <c r="E2" s="60"/>
      <c r="F2" s="61" t="s">
        <v>73</v>
      </c>
      <c r="G2" s="62"/>
      <c r="H2" s="62" t="s">
        <v>2</v>
      </c>
      <c r="I2" s="62"/>
      <c r="J2" s="62"/>
      <c r="K2" s="62"/>
      <c r="L2" s="62"/>
      <c r="M2" s="62"/>
      <c r="N2" s="65"/>
      <c r="O2" s="68"/>
    </row>
    <row r="3" spans="1:15" ht="20.25" x14ac:dyDescent="0.3">
      <c r="A3" s="64" t="s">
        <v>6</v>
      </c>
      <c r="B3" s="60"/>
      <c r="C3" s="65"/>
      <c r="D3" s="60"/>
      <c r="E3" s="60"/>
      <c r="F3" s="61" t="s">
        <v>3</v>
      </c>
      <c r="G3" s="62"/>
      <c r="H3" s="62"/>
      <c r="I3" s="62"/>
      <c r="J3" s="62"/>
      <c r="K3" s="62"/>
      <c r="L3" s="62"/>
      <c r="M3" s="62"/>
      <c r="N3" s="65"/>
      <c r="O3" s="68"/>
    </row>
    <row r="4" spans="1:15" ht="20.25" x14ac:dyDescent="0.3">
      <c r="A4" s="64" t="s">
        <v>7</v>
      </c>
      <c r="B4" s="60"/>
      <c r="C4" s="65"/>
      <c r="D4" s="60"/>
      <c r="E4" s="60"/>
      <c r="F4" s="65" t="s">
        <v>4</v>
      </c>
      <c r="G4" s="60"/>
      <c r="H4" s="66" t="s">
        <v>5</v>
      </c>
      <c r="I4" s="67"/>
      <c r="J4" s="67"/>
      <c r="K4" s="67"/>
      <c r="L4" s="67"/>
      <c r="M4" s="67"/>
      <c r="N4" s="65"/>
      <c r="O4" s="68"/>
    </row>
    <row r="5" spans="1:15" ht="21" thickBot="1" x14ac:dyDescent="0.35">
      <c r="A5" s="64"/>
      <c r="B5" s="60"/>
      <c r="C5" s="65"/>
      <c r="D5" s="60"/>
      <c r="E5" s="60"/>
      <c r="F5" s="65"/>
      <c r="G5" s="60"/>
      <c r="H5" s="65"/>
      <c r="I5" s="60"/>
      <c r="J5" s="60"/>
      <c r="K5" s="60"/>
      <c r="L5" s="60"/>
      <c r="M5" s="60"/>
      <c r="N5" s="65"/>
      <c r="O5" s="68"/>
    </row>
    <row r="6" spans="1:15" ht="20.25" x14ac:dyDescent="0.3">
      <c r="A6" s="69"/>
      <c r="B6" s="70"/>
      <c r="C6" s="71" t="s">
        <v>71</v>
      </c>
      <c r="D6" s="70"/>
      <c r="E6" s="70" t="s">
        <v>8</v>
      </c>
      <c r="F6" s="72" t="s">
        <v>9</v>
      </c>
      <c r="G6" s="57"/>
      <c r="H6" s="57" t="s">
        <v>70</v>
      </c>
      <c r="I6" s="57"/>
      <c r="J6" s="57"/>
      <c r="K6" s="57"/>
      <c r="L6" s="57"/>
      <c r="M6" s="57"/>
      <c r="N6" s="65"/>
      <c r="O6" s="68"/>
    </row>
    <row r="7" spans="1:15" ht="20.25" x14ac:dyDescent="0.3">
      <c r="A7" s="74">
        <v>1</v>
      </c>
      <c r="B7" s="75"/>
      <c r="C7" s="75"/>
      <c r="D7" s="75"/>
      <c r="E7" s="75"/>
      <c r="F7" s="76"/>
      <c r="G7" s="60"/>
      <c r="H7" s="60"/>
      <c r="I7" s="60"/>
      <c r="J7" s="60"/>
      <c r="K7" s="60"/>
      <c r="L7" s="60"/>
      <c r="M7" s="60"/>
      <c r="N7" s="65"/>
      <c r="O7" s="68"/>
    </row>
    <row r="8" spans="1:15" ht="20.25" x14ac:dyDescent="0.3">
      <c r="A8" s="74">
        <v>2</v>
      </c>
      <c r="B8" s="75" t="s">
        <v>10</v>
      </c>
      <c r="C8" s="77"/>
      <c r="D8" s="77"/>
      <c r="E8" s="77" t="s">
        <v>98</v>
      </c>
      <c r="F8" s="78" t="s">
        <v>98</v>
      </c>
      <c r="G8" s="60"/>
      <c r="H8" s="60"/>
      <c r="I8" s="60"/>
      <c r="J8" s="60"/>
      <c r="K8" s="60"/>
      <c r="L8" s="60"/>
      <c r="M8" s="60"/>
      <c r="N8" s="65"/>
      <c r="O8" s="68"/>
    </row>
    <row r="9" spans="1:15" ht="20.25" x14ac:dyDescent="0.3">
      <c r="A9" s="74">
        <v>3</v>
      </c>
      <c r="B9" s="75" t="s">
        <v>11</v>
      </c>
      <c r="C9" s="77"/>
      <c r="D9" s="77"/>
      <c r="E9" s="77"/>
      <c r="F9" s="78"/>
      <c r="G9" s="60"/>
      <c r="H9" s="60"/>
      <c r="I9" s="60"/>
      <c r="J9" s="60"/>
      <c r="K9" s="60"/>
      <c r="L9" s="60"/>
      <c r="M9" s="60"/>
      <c r="N9" s="65"/>
      <c r="O9" s="68"/>
    </row>
    <row r="10" spans="1:15" ht="20.25" x14ac:dyDescent="0.3">
      <c r="A10" s="74">
        <v>4</v>
      </c>
      <c r="B10" s="75" t="s">
        <v>12</v>
      </c>
      <c r="C10" s="77"/>
      <c r="D10" s="77"/>
      <c r="E10" s="77"/>
      <c r="F10" s="78"/>
      <c r="G10" s="60"/>
      <c r="H10" s="60"/>
      <c r="I10" s="60"/>
      <c r="J10" s="60"/>
      <c r="K10" s="60"/>
      <c r="L10" s="60"/>
      <c r="M10" s="60"/>
      <c r="N10" s="65"/>
      <c r="O10" s="68"/>
    </row>
    <row r="11" spans="1:15" ht="24" x14ac:dyDescent="0.3">
      <c r="A11" s="74">
        <v>5</v>
      </c>
      <c r="B11" s="75" t="s">
        <v>13</v>
      </c>
      <c r="C11" s="79" t="s">
        <v>107</v>
      </c>
      <c r="D11" s="79" t="s">
        <v>108</v>
      </c>
      <c r="E11" s="77">
        <v>555</v>
      </c>
      <c r="F11" s="78">
        <v>555</v>
      </c>
      <c r="G11" s="60"/>
      <c r="H11" s="60"/>
      <c r="I11" s="60"/>
      <c r="J11" s="60"/>
      <c r="K11" s="60"/>
      <c r="L11" s="60"/>
      <c r="M11" s="60"/>
      <c r="N11" s="65"/>
      <c r="O11" s="68"/>
    </row>
    <row r="12" spans="1:15" ht="20.25" x14ac:dyDescent="0.3">
      <c r="A12" s="74">
        <v>6</v>
      </c>
      <c r="B12" s="75" t="s">
        <v>14</v>
      </c>
      <c r="C12" s="77"/>
      <c r="D12" s="77"/>
      <c r="E12" s="77">
        <v>1.04</v>
      </c>
      <c r="F12" s="78">
        <f>E12</f>
        <v>1.04</v>
      </c>
      <c r="G12" s="60"/>
      <c r="H12" s="60"/>
      <c r="I12" s="60"/>
      <c r="J12" s="60"/>
      <c r="K12" s="60"/>
      <c r="L12" s="60"/>
      <c r="M12" s="60"/>
      <c r="N12" s="65"/>
      <c r="O12" s="68"/>
    </row>
    <row r="13" spans="1:15" ht="20.25" x14ac:dyDescent="0.3">
      <c r="A13" s="74">
        <v>7</v>
      </c>
      <c r="B13" s="75" t="s">
        <v>15</v>
      </c>
      <c r="C13" s="77" t="s">
        <v>16</v>
      </c>
      <c r="D13" s="77" t="s">
        <v>16</v>
      </c>
      <c r="E13" s="77">
        <v>0.6</v>
      </c>
      <c r="F13" s="78">
        <v>0.6</v>
      </c>
      <c r="G13" s="60"/>
      <c r="H13" s="60"/>
      <c r="I13" s="60"/>
      <c r="J13" s="60"/>
      <c r="K13" s="60"/>
      <c r="L13" s="60"/>
      <c r="M13" s="60"/>
      <c r="N13" s="65"/>
      <c r="O13" s="68"/>
    </row>
    <row r="14" spans="1:15" ht="20.25" x14ac:dyDescent="0.3">
      <c r="A14" s="74">
        <v>8</v>
      </c>
      <c r="B14" s="75" t="s">
        <v>17</v>
      </c>
      <c r="C14" s="77" t="s">
        <v>18</v>
      </c>
      <c r="D14" s="77" t="s">
        <v>74</v>
      </c>
      <c r="E14" s="77">
        <v>4</v>
      </c>
      <c r="F14" s="78">
        <v>4</v>
      </c>
      <c r="G14" s="60"/>
      <c r="H14" s="60"/>
      <c r="I14" s="60"/>
      <c r="J14" s="60"/>
      <c r="K14" s="60"/>
      <c r="L14" s="60"/>
      <c r="M14" s="60"/>
      <c r="N14" s="65"/>
      <c r="O14" s="68"/>
    </row>
    <row r="15" spans="1:15" ht="20.25" x14ac:dyDescent="0.3">
      <c r="A15" s="74">
        <v>9</v>
      </c>
      <c r="B15" s="75" t="s">
        <v>19</v>
      </c>
      <c r="C15" s="77" t="s">
        <v>21</v>
      </c>
      <c r="D15" s="77" t="s">
        <v>75</v>
      </c>
      <c r="E15" s="77">
        <f>ROUND((E12*62.4*E16*60/7.4821),2)</f>
        <v>130102.51</v>
      </c>
      <c r="F15" s="77">
        <f>ROUND((F12*62.4*F18*60/7.48217),2)</f>
        <v>143111.42000000001</v>
      </c>
      <c r="G15" s="60"/>
      <c r="H15" s="60"/>
      <c r="I15" s="60"/>
      <c r="J15" s="60"/>
      <c r="K15" s="60"/>
      <c r="L15" s="60"/>
      <c r="M15" s="60"/>
      <c r="N15" s="65"/>
      <c r="O15" s="68"/>
    </row>
    <row r="16" spans="1:15" ht="24" x14ac:dyDescent="0.3">
      <c r="A16" s="74">
        <v>10</v>
      </c>
      <c r="B16" s="75" t="s">
        <v>20</v>
      </c>
      <c r="C16" s="77" t="s">
        <v>109</v>
      </c>
      <c r="D16" s="77" t="s">
        <v>76</v>
      </c>
      <c r="E16" s="77">
        <v>250</v>
      </c>
      <c r="F16" s="78"/>
      <c r="G16" s="60"/>
      <c r="H16" s="60"/>
      <c r="I16" s="60"/>
      <c r="J16" s="60"/>
      <c r="K16" s="60"/>
      <c r="L16" s="60"/>
      <c r="M16" s="60"/>
      <c r="N16" s="65"/>
      <c r="O16" s="68"/>
    </row>
    <row r="17" spans="1:15" ht="20.25" x14ac:dyDescent="0.3">
      <c r="A17" s="74">
        <v>11</v>
      </c>
      <c r="B17" s="75" t="s">
        <v>22</v>
      </c>
      <c r="C17" s="77"/>
      <c r="D17" s="77"/>
      <c r="E17" s="77"/>
      <c r="F17" s="78"/>
      <c r="G17" s="60"/>
      <c r="H17" s="60"/>
      <c r="I17" s="60"/>
      <c r="J17" s="60"/>
      <c r="K17" s="60"/>
      <c r="L17" s="60"/>
      <c r="M17" s="60"/>
      <c r="N17" s="65"/>
      <c r="O17" s="68"/>
    </row>
    <row r="18" spans="1:15" ht="24" x14ac:dyDescent="0.3">
      <c r="A18" s="74">
        <v>12</v>
      </c>
      <c r="B18" s="75" t="s">
        <v>23</v>
      </c>
      <c r="C18" s="77" t="s">
        <v>109</v>
      </c>
      <c r="D18" s="77" t="s">
        <v>76</v>
      </c>
      <c r="E18" s="77"/>
      <c r="F18" s="77">
        <f>1.1*E16</f>
        <v>275</v>
      </c>
      <c r="G18" s="60"/>
      <c r="H18" s="60"/>
      <c r="I18" s="60"/>
      <c r="J18" s="60"/>
      <c r="K18" s="60"/>
      <c r="L18" s="60"/>
      <c r="M18" s="60"/>
      <c r="N18" s="65"/>
      <c r="O18" s="68"/>
    </row>
    <row r="19" spans="1:15" ht="20.25" x14ac:dyDescent="0.3">
      <c r="A19" s="80">
        <v>13</v>
      </c>
      <c r="B19" s="81" t="s">
        <v>24</v>
      </c>
      <c r="C19" s="82"/>
      <c r="D19" s="82"/>
      <c r="E19" s="82"/>
      <c r="F19" s="83"/>
      <c r="G19" s="60"/>
      <c r="H19" s="60"/>
      <c r="I19" s="109"/>
      <c r="J19" s="60"/>
      <c r="K19" s="60"/>
      <c r="L19" s="60"/>
      <c r="M19" s="60"/>
      <c r="N19" s="65"/>
      <c r="O19" s="68"/>
    </row>
    <row r="20" spans="1:15" ht="20.25" x14ac:dyDescent="0.3">
      <c r="A20" s="74">
        <v>14</v>
      </c>
      <c r="B20" s="75" t="s">
        <v>86</v>
      </c>
      <c r="C20" s="77" t="s">
        <v>25</v>
      </c>
      <c r="D20" s="77" t="s">
        <v>90</v>
      </c>
      <c r="E20" s="77">
        <v>13</v>
      </c>
      <c r="F20" s="78">
        <f>E20</f>
        <v>13</v>
      </c>
      <c r="G20" s="60"/>
      <c r="H20" s="60"/>
      <c r="I20" s="60"/>
      <c r="J20" s="60"/>
      <c r="K20" s="60"/>
      <c r="L20" s="60"/>
      <c r="M20" s="60"/>
      <c r="N20" s="65"/>
      <c r="O20" s="68"/>
    </row>
    <row r="21" spans="1:15" ht="20.25" x14ac:dyDescent="0.3">
      <c r="A21" s="74">
        <v>15</v>
      </c>
      <c r="B21" s="75" t="s">
        <v>87</v>
      </c>
      <c r="C21" s="77" t="s">
        <v>26</v>
      </c>
      <c r="D21" s="77" t="s">
        <v>78</v>
      </c>
      <c r="E21" s="84">
        <v>6.3</v>
      </c>
      <c r="F21" s="78">
        <f>E21</f>
        <v>6.3</v>
      </c>
      <c r="G21" s="60"/>
      <c r="H21" s="60"/>
      <c r="I21" s="60"/>
      <c r="J21" s="60"/>
      <c r="K21" s="60"/>
      <c r="L21" s="60"/>
      <c r="M21" s="60"/>
      <c r="N21" s="65"/>
      <c r="O21" s="68"/>
    </row>
    <row r="22" spans="1:15" ht="20.25" x14ac:dyDescent="0.3">
      <c r="A22" s="74">
        <v>16</v>
      </c>
      <c r="B22" s="75" t="s">
        <v>27</v>
      </c>
      <c r="C22" s="77" t="s">
        <v>26</v>
      </c>
      <c r="D22" s="77" t="s">
        <v>78</v>
      </c>
      <c r="E22" s="77">
        <f>E20+E21</f>
        <v>19.3</v>
      </c>
      <c r="F22" s="78">
        <f>E20+E21</f>
        <v>19.3</v>
      </c>
      <c r="G22" s="60"/>
      <c r="H22" s="60"/>
      <c r="I22" s="60"/>
      <c r="J22" s="60"/>
      <c r="K22" s="60"/>
      <c r="L22" s="60"/>
      <c r="M22" s="60"/>
      <c r="N22" s="65"/>
      <c r="O22" s="68"/>
    </row>
    <row r="23" spans="1:15" ht="20.25" x14ac:dyDescent="0.3">
      <c r="A23" s="74">
        <v>17</v>
      </c>
      <c r="B23" s="75" t="s">
        <v>88</v>
      </c>
      <c r="C23" s="77" t="s">
        <v>26</v>
      </c>
      <c r="D23" s="77" t="s">
        <v>78</v>
      </c>
      <c r="E23" s="77">
        <v>0.26</v>
      </c>
      <c r="F23" s="78">
        <f>E23</f>
        <v>0.26</v>
      </c>
      <c r="G23" s="60"/>
      <c r="H23" s="60"/>
      <c r="I23" s="60"/>
      <c r="J23" s="60"/>
      <c r="K23" s="60"/>
      <c r="L23" s="60"/>
      <c r="M23" s="60"/>
      <c r="N23" s="65"/>
      <c r="O23" s="68"/>
    </row>
    <row r="24" spans="1:15" ht="20.25" x14ac:dyDescent="0.3">
      <c r="A24" s="74">
        <v>18</v>
      </c>
      <c r="B24" s="75" t="s">
        <v>89</v>
      </c>
      <c r="C24" s="77" t="s">
        <v>26</v>
      </c>
      <c r="D24" s="77" t="s">
        <v>78</v>
      </c>
      <c r="E24" s="77"/>
      <c r="F24" s="78"/>
      <c r="G24" s="60"/>
      <c r="H24" s="60"/>
      <c r="I24" s="60"/>
      <c r="J24" s="60"/>
      <c r="K24" s="60"/>
      <c r="L24" s="60"/>
      <c r="M24" s="60"/>
      <c r="N24" s="65"/>
      <c r="O24" s="68"/>
    </row>
    <row r="25" spans="1:15" ht="20.25" x14ac:dyDescent="0.3">
      <c r="A25" s="74">
        <v>19</v>
      </c>
      <c r="B25" s="75"/>
      <c r="C25" s="77"/>
      <c r="D25" s="77"/>
      <c r="E25" s="77"/>
      <c r="F25" s="78"/>
      <c r="G25" s="60"/>
      <c r="H25" s="60"/>
      <c r="I25" s="60"/>
      <c r="J25" s="60"/>
      <c r="K25" s="60"/>
      <c r="L25" s="60"/>
      <c r="M25" s="60"/>
      <c r="N25" s="65"/>
      <c r="O25" s="68"/>
    </row>
    <row r="26" spans="1:15" ht="20.25" x14ac:dyDescent="0.3">
      <c r="A26" s="74">
        <v>20</v>
      </c>
      <c r="B26" s="75" t="s">
        <v>91</v>
      </c>
      <c r="C26" s="77" t="s">
        <v>29</v>
      </c>
      <c r="D26" s="77" t="s">
        <v>77</v>
      </c>
      <c r="E26" s="77">
        <f>(E22-E23-E24)</f>
        <v>19.04</v>
      </c>
      <c r="F26" s="78">
        <f>(F22-F23-F24)</f>
        <v>19.04</v>
      </c>
      <c r="G26" s="60"/>
      <c r="H26" s="60"/>
      <c r="I26" s="60"/>
      <c r="J26" s="60"/>
      <c r="K26" s="60"/>
      <c r="L26" s="60"/>
      <c r="M26" s="60"/>
      <c r="N26" s="65"/>
      <c r="O26" s="68"/>
    </row>
    <row r="27" spans="1:15" ht="20.25" x14ac:dyDescent="0.3">
      <c r="A27" s="80">
        <v>21</v>
      </c>
      <c r="B27" s="85" t="s">
        <v>30</v>
      </c>
      <c r="C27" s="82"/>
      <c r="D27" s="82"/>
      <c r="E27" s="82"/>
      <c r="F27" s="83"/>
      <c r="G27" s="60"/>
      <c r="H27" s="60"/>
      <c r="I27" s="60"/>
      <c r="J27" s="60"/>
      <c r="K27" s="60"/>
      <c r="L27" s="60"/>
      <c r="M27" s="60"/>
      <c r="N27" s="65"/>
      <c r="O27" s="68"/>
    </row>
    <row r="28" spans="1:15" ht="20.25" x14ac:dyDescent="0.3">
      <c r="A28" s="74">
        <v>22</v>
      </c>
      <c r="B28" s="75" t="s">
        <v>86</v>
      </c>
      <c r="C28" s="77" t="s">
        <v>29</v>
      </c>
      <c r="D28" s="77" t="s">
        <v>77</v>
      </c>
      <c r="E28" s="86">
        <v>13.5</v>
      </c>
      <c r="F28" s="87">
        <f>E28</f>
        <v>13.5</v>
      </c>
      <c r="G28" s="60"/>
      <c r="H28" s="60"/>
      <c r="I28" s="60"/>
      <c r="J28" s="60"/>
      <c r="K28" s="60"/>
      <c r="L28" s="60"/>
      <c r="M28" s="60"/>
      <c r="N28" s="65"/>
      <c r="O28" s="68"/>
    </row>
    <row r="29" spans="1:15" ht="20.25" x14ac:dyDescent="0.3">
      <c r="A29" s="74">
        <v>23</v>
      </c>
      <c r="B29" s="75" t="s">
        <v>87</v>
      </c>
      <c r="C29" s="77" t="s">
        <v>26</v>
      </c>
      <c r="D29" s="77" t="s">
        <v>78</v>
      </c>
      <c r="E29" s="88">
        <v>20.94</v>
      </c>
      <c r="F29" s="89">
        <f>E29</f>
        <v>20.94</v>
      </c>
      <c r="G29" s="60"/>
      <c r="H29" s="60"/>
      <c r="I29" s="60"/>
      <c r="J29" s="60"/>
      <c r="K29" s="60"/>
      <c r="L29" s="60"/>
      <c r="M29" s="60"/>
      <c r="N29" s="65"/>
      <c r="O29" s="68"/>
    </row>
    <row r="30" spans="1:15" ht="20.25" x14ac:dyDescent="0.3">
      <c r="A30" s="74">
        <v>24</v>
      </c>
      <c r="B30" s="75"/>
      <c r="C30" s="77"/>
      <c r="D30" s="77"/>
      <c r="E30" s="77"/>
      <c r="F30" s="78"/>
      <c r="G30" s="60"/>
      <c r="H30" s="60"/>
      <c r="I30" s="60"/>
      <c r="J30" s="60"/>
      <c r="K30" s="60"/>
      <c r="L30" s="60"/>
      <c r="M30" s="60"/>
      <c r="N30" s="65"/>
      <c r="O30" s="68"/>
    </row>
    <row r="31" spans="1:15" ht="20.25" x14ac:dyDescent="0.3">
      <c r="A31" s="74">
        <v>25</v>
      </c>
      <c r="B31" s="75" t="s">
        <v>92</v>
      </c>
      <c r="C31" s="77" t="s">
        <v>26</v>
      </c>
      <c r="D31" s="77" t="s">
        <v>78</v>
      </c>
      <c r="E31" s="77">
        <v>5.2</v>
      </c>
      <c r="F31" s="78">
        <f>E31</f>
        <v>5.2</v>
      </c>
      <c r="G31" s="60"/>
      <c r="H31" s="60"/>
      <c r="I31" s="60"/>
      <c r="J31" s="60"/>
      <c r="K31" s="60"/>
      <c r="L31" s="60"/>
      <c r="M31" s="60"/>
      <c r="N31" s="65"/>
      <c r="O31" s="68"/>
    </row>
    <row r="32" spans="1:15" ht="20.25" x14ac:dyDescent="0.3">
      <c r="A32" s="74">
        <v>26</v>
      </c>
      <c r="B32" s="75"/>
      <c r="C32" s="77"/>
      <c r="D32" s="77"/>
      <c r="E32" s="77"/>
      <c r="F32" s="78"/>
      <c r="G32" s="60"/>
      <c r="H32" s="60"/>
      <c r="I32" s="60"/>
      <c r="J32" s="60"/>
      <c r="K32" s="60"/>
      <c r="L32" s="60"/>
      <c r="M32" s="60"/>
      <c r="N32" s="65"/>
      <c r="O32" s="68"/>
    </row>
    <row r="33" spans="1:15" ht="20.25" x14ac:dyDescent="0.3">
      <c r="A33" s="74">
        <v>27</v>
      </c>
      <c r="B33" s="75" t="s">
        <v>93</v>
      </c>
      <c r="C33" s="77" t="s">
        <v>26</v>
      </c>
      <c r="D33" s="77" t="s">
        <v>78</v>
      </c>
      <c r="E33" s="77"/>
      <c r="F33" s="78"/>
      <c r="G33" s="60"/>
      <c r="H33" s="60"/>
      <c r="I33" s="60"/>
      <c r="J33" s="60"/>
      <c r="K33" s="60"/>
      <c r="L33" s="60"/>
      <c r="M33" s="60"/>
      <c r="N33" s="65"/>
      <c r="O33" s="68"/>
    </row>
    <row r="34" spans="1:15" ht="20.25" x14ac:dyDescent="0.3">
      <c r="A34" s="74">
        <v>28</v>
      </c>
      <c r="B34" s="75" t="s">
        <v>94</v>
      </c>
      <c r="C34" s="77" t="s">
        <v>26</v>
      </c>
      <c r="D34" s="77" t="s">
        <v>78</v>
      </c>
      <c r="E34" s="77">
        <v>1.52</v>
      </c>
      <c r="F34" s="78">
        <f>E34</f>
        <v>1.52</v>
      </c>
      <c r="G34" s="60"/>
      <c r="H34" s="60"/>
      <c r="I34" s="60"/>
      <c r="J34" s="60"/>
      <c r="K34" s="60"/>
      <c r="L34" s="60"/>
      <c r="M34" s="60"/>
      <c r="N34" s="65"/>
      <c r="O34" s="68"/>
    </row>
    <row r="35" spans="1:15" ht="20.25" x14ac:dyDescent="0.3">
      <c r="A35" s="74">
        <v>29</v>
      </c>
      <c r="B35" s="75" t="s">
        <v>95</v>
      </c>
      <c r="C35" s="77" t="s">
        <v>26</v>
      </c>
      <c r="D35" s="77" t="s">
        <v>78</v>
      </c>
      <c r="E35" s="77">
        <v>10.71</v>
      </c>
      <c r="F35" s="78">
        <f>E35</f>
        <v>10.71</v>
      </c>
      <c r="G35" s="60"/>
      <c r="H35" s="60"/>
      <c r="I35" s="60"/>
      <c r="J35" s="60"/>
      <c r="K35" s="60"/>
      <c r="L35" s="60"/>
      <c r="M35" s="60"/>
      <c r="N35" s="65"/>
      <c r="O35" s="68"/>
    </row>
    <row r="36" spans="1:15" ht="20.25" x14ac:dyDescent="0.3">
      <c r="A36" s="74">
        <v>30</v>
      </c>
      <c r="B36" s="75"/>
      <c r="C36" s="77"/>
      <c r="D36" s="77"/>
      <c r="E36" s="77"/>
      <c r="F36" s="78"/>
      <c r="G36" s="60"/>
      <c r="H36" s="60"/>
      <c r="I36" s="60"/>
      <c r="J36" s="60"/>
      <c r="K36" s="60"/>
      <c r="L36" s="60"/>
      <c r="M36" s="60"/>
      <c r="N36" s="65"/>
      <c r="O36" s="68"/>
    </row>
    <row r="37" spans="1:15" ht="20.25" x14ac:dyDescent="0.3">
      <c r="A37" s="74">
        <v>31</v>
      </c>
      <c r="B37" s="75" t="s">
        <v>96</v>
      </c>
      <c r="C37" s="77" t="s">
        <v>26</v>
      </c>
      <c r="D37" s="77" t="s">
        <v>78</v>
      </c>
      <c r="E37" s="77">
        <v>4.8899999999999997</v>
      </c>
      <c r="F37" s="78">
        <f>E37</f>
        <v>4.8899999999999997</v>
      </c>
      <c r="G37" s="60"/>
      <c r="H37" s="60"/>
      <c r="I37" s="60"/>
      <c r="J37" s="60"/>
      <c r="K37" s="60"/>
      <c r="L37" s="60"/>
      <c r="M37" s="60"/>
      <c r="N37" s="65"/>
      <c r="O37" s="68"/>
    </row>
    <row r="38" spans="1:15" ht="20.25" x14ac:dyDescent="0.3">
      <c r="A38" s="74">
        <v>32</v>
      </c>
      <c r="B38" s="75"/>
      <c r="C38" s="77"/>
      <c r="D38" s="77"/>
      <c r="E38" s="77"/>
      <c r="F38" s="78"/>
      <c r="G38" s="60"/>
      <c r="H38" s="60"/>
      <c r="I38" s="60"/>
      <c r="J38" s="60"/>
      <c r="K38" s="60"/>
      <c r="L38" s="60"/>
      <c r="M38" s="60"/>
      <c r="N38" s="65"/>
      <c r="O38" s="68"/>
    </row>
    <row r="39" spans="1:15" ht="20.25" x14ac:dyDescent="0.3">
      <c r="A39" s="74">
        <v>33</v>
      </c>
      <c r="B39" s="75" t="s">
        <v>97</v>
      </c>
      <c r="C39" s="77" t="s">
        <v>29</v>
      </c>
      <c r="D39" s="90" t="s">
        <v>77</v>
      </c>
      <c r="E39" s="77">
        <f>SUM(E28:E37)</f>
        <v>56.760000000000005</v>
      </c>
      <c r="F39" s="78">
        <f>SUM(F28:F37)</f>
        <v>56.760000000000005</v>
      </c>
      <c r="G39" s="60"/>
      <c r="H39" s="60"/>
      <c r="I39" s="60"/>
      <c r="J39" s="60"/>
      <c r="K39" s="60"/>
      <c r="L39" s="60"/>
      <c r="M39" s="60"/>
      <c r="N39" s="65"/>
      <c r="O39" s="68"/>
    </row>
    <row r="40" spans="1:15" ht="20.25" x14ac:dyDescent="0.3">
      <c r="A40" s="74">
        <v>34</v>
      </c>
      <c r="B40" s="75" t="s">
        <v>31</v>
      </c>
      <c r="C40" s="77" t="s">
        <v>26</v>
      </c>
      <c r="D40" s="77" t="s">
        <v>78</v>
      </c>
      <c r="E40" s="77">
        <f>E39-E26</f>
        <v>37.720000000000006</v>
      </c>
      <c r="F40" s="78">
        <f>(F39-F26)</f>
        <v>37.720000000000006</v>
      </c>
      <c r="G40" s="60"/>
      <c r="H40" s="60"/>
      <c r="I40" s="60"/>
      <c r="J40" s="60"/>
      <c r="K40" s="60"/>
      <c r="L40" s="60"/>
      <c r="M40" s="60"/>
      <c r="N40" s="65"/>
      <c r="O40" s="68"/>
    </row>
    <row r="41" spans="1:15" ht="21" thickBot="1" x14ac:dyDescent="0.35">
      <c r="A41" s="74">
        <v>35</v>
      </c>
      <c r="B41" s="75" t="s">
        <v>32</v>
      </c>
      <c r="C41" s="77" t="s">
        <v>39</v>
      </c>
      <c r="D41" s="77" t="s">
        <v>79</v>
      </c>
      <c r="E41" s="77">
        <f>ROUND((2.31*E40/E12),2)</f>
        <v>83.78</v>
      </c>
      <c r="F41" s="78">
        <f>ROUND((2.31*F40/F12),2)</f>
        <v>83.78</v>
      </c>
      <c r="G41" s="91"/>
      <c r="H41" s="91"/>
      <c r="I41" s="91"/>
      <c r="J41" s="91"/>
      <c r="K41" s="91"/>
      <c r="L41" s="91"/>
      <c r="M41" s="91"/>
      <c r="N41" s="65"/>
      <c r="O41" s="68"/>
    </row>
    <row r="42" spans="1:15" ht="20.25" x14ac:dyDescent="0.3">
      <c r="A42" s="80">
        <v>36</v>
      </c>
      <c r="B42" s="82" t="s">
        <v>33</v>
      </c>
      <c r="C42" s="82"/>
      <c r="D42" s="82"/>
      <c r="E42" s="82"/>
      <c r="F42" s="83"/>
      <c r="G42" s="57"/>
      <c r="H42" s="57" t="s">
        <v>62</v>
      </c>
      <c r="I42" s="57"/>
      <c r="J42" s="57"/>
      <c r="K42" s="57"/>
      <c r="L42" s="57"/>
      <c r="M42" s="57"/>
      <c r="N42" s="65"/>
      <c r="O42" s="68"/>
    </row>
    <row r="43" spans="1:15" ht="20.25" x14ac:dyDescent="0.3">
      <c r="A43" s="74">
        <v>37</v>
      </c>
      <c r="B43" s="75" t="s">
        <v>28</v>
      </c>
      <c r="C43" s="77" t="s">
        <v>18</v>
      </c>
      <c r="D43" s="77" t="s">
        <v>74</v>
      </c>
      <c r="E43" s="77">
        <f>(14.7+E26)</f>
        <v>33.739999999999995</v>
      </c>
      <c r="F43" s="78">
        <f>(14.7+F26)</f>
        <v>33.739999999999995</v>
      </c>
      <c r="G43" s="60" t="s">
        <v>63</v>
      </c>
      <c r="H43" s="60"/>
      <c r="I43" s="60"/>
      <c r="J43" s="60"/>
      <c r="K43" s="60"/>
      <c r="L43" s="60"/>
      <c r="M43" s="60"/>
      <c r="N43" s="65"/>
      <c r="O43" s="68"/>
    </row>
    <row r="44" spans="1:15" ht="20.25" x14ac:dyDescent="0.3">
      <c r="A44" s="74">
        <v>38</v>
      </c>
      <c r="B44" s="75" t="s">
        <v>34</v>
      </c>
      <c r="C44" s="77" t="s">
        <v>18</v>
      </c>
      <c r="D44" s="77" t="s">
        <v>74</v>
      </c>
      <c r="E44" s="77">
        <f>E14</f>
        <v>4</v>
      </c>
      <c r="F44" s="78">
        <f>F14</f>
        <v>4</v>
      </c>
      <c r="G44" s="60"/>
      <c r="H44" s="60"/>
      <c r="I44" s="60"/>
      <c r="J44" s="60"/>
      <c r="K44" s="60"/>
      <c r="L44" s="60"/>
      <c r="M44" s="60"/>
      <c r="N44" s="65"/>
      <c r="O44" s="68"/>
    </row>
    <row r="45" spans="1:15" ht="20.25" x14ac:dyDescent="0.3">
      <c r="A45" s="74">
        <v>39</v>
      </c>
      <c r="B45" s="75" t="s">
        <v>101</v>
      </c>
      <c r="C45" s="77" t="s">
        <v>18</v>
      </c>
      <c r="D45" s="77" t="s">
        <v>74</v>
      </c>
      <c r="E45" s="77">
        <f>E43-E44</f>
        <v>29.739999999999995</v>
      </c>
      <c r="F45" s="78">
        <f>F43-F44</f>
        <v>29.739999999999995</v>
      </c>
      <c r="G45" s="60" t="s">
        <v>103</v>
      </c>
      <c r="H45" s="60"/>
      <c r="I45" s="60"/>
      <c r="J45" s="60"/>
      <c r="K45" s="60"/>
      <c r="L45" s="60"/>
      <c r="M45" s="60"/>
      <c r="N45" s="65"/>
      <c r="O45" s="68"/>
    </row>
    <row r="46" spans="1:15" ht="20.25" x14ac:dyDescent="0.3">
      <c r="A46" s="74">
        <v>40</v>
      </c>
      <c r="B46" s="75" t="s">
        <v>38</v>
      </c>
      <c r="C46" s="77" t="s">
        <v>37</v>
      </c>
      <c r="D46" s="77" t="s">
        <v>79</v>
      </c>
      <c r="E46" s="77">
        <f>ROUND((2.31*E45/E12),2)</f>
        <v>66.06</v>
      </c>
      <c r="F46" s="78">
        <f>ROUND((2.31*F45/F12),2)</f>
        <v>66.06</v>
      </c>
      <c r="G46" s="60"/>
      <c r="H46" s="60"/>
      <c r="I46" s="60"/>
      <c r="J46" s="60"/>
      <c r="K46" s="60"/>
      <c r="L46" s="60"/>
      <c r="M46" s="60"/>
      <c r="N46" s="65"/>
      <c r="O46" s="68"/>
    </row>
    <row r="47" spans="1:15" ht="20.25" x14ac:dyDescent="0.3">
      <c r="A47" s="74">
        <v>41</v>
      </c>
      <c r="B47" s="75" t="s">
        <v>36</v>
      </c>
      <c r="C47" s="77" t="s">
        <v>39</v>
      </c>
      <c r="D47" s="77" t="s">
        <v>79</v>
      </c>
      <c r="E47" s="77"/>
      <c r="F47" s="78"/>
      <c r="G47" s="60" t="s">
        <v>64</v>
      </c>
      <c r="H47" s="60"/>
      <c r="I47" s="60"/>
      <c r="J47" s="60"/>
      <c r="K47" s="60"/>
      <c r="L47" s="60"/>
      <c r="M47" s="60"/>
      <c r="N47" s="65"/>
      <c r="O47" s="68"/>
    </row>
    <row r="48" spans="1:15" ht="20.25" x14ac:dyDescent="0.3">
      <c r="A48" s="74">
        <v>42</v>
      </c>
      <c r="B48" s="75" t="s">
        <v>102</v>
      </c>
      <c r="C48" s="77" t="s">
        <v>39</v>
      </c>
      <c r="D48" s="77" t="s">
        <v>79</v>
      </c>
      <c r="E48" s="77"/>
      <c r="F48" s="78"/>
      <c r="G48" s="60" t="s">
        <v>65</v>
      </c>
      <c r="H48" s="60"/>
      <c r="I48" s="60"/>
      <c r="J48" s="60"/>
      <c r="K48" s="60"/>
      <c r="L48" s="60"/>
      <c r="M48" s="60"/>
      <c r="N48" s="65"/>
      <c r="O48" s="68"/>
    </row>
    <row r="49" spans="1:15" ht="20.25" x14ac:dyDescent="0.3">
      <c r="A49" s="74">
        <v>43</v>
      </c>
      <c r="B49" s="75" t="s">
        <v>41</v>
      </c>
      <c r="C49" s="77" t="s">
        <v>42</v>
      </c>
      <c r="D49" s="77" t="s">
        <v>104</v>
      </c>
      <c r="E49" s="77">
        <f>ROUND((E16*E40/1714),2)</f>
        <v>5.5</v>
      </c>
      <c r="F49" s="78">
        <f>ROUND((F18*F40/1714),2)</f>
        <v>6.05</v>
      </c>
      <c r="G49" s="60"/>
      <c r="H49" s="60"/>
      <c r="I49" s="60"/>
      <c r="J49" s="60"/>
      <c r="K49" s="60"/>
      <c r="L49" s="60"/>
      <c r="M49" s="60"/>
      <c r="N49" s="65"/>
      <c r="O49" s="68"/>
    </row>
    <row r="50" spans="1:15" ht="20.25" x14ac:dyDescent="0.3">
      <c r="A50" s="74">
        <v>44</v>
      </c>
      <c r="B50" s="75" t="s">
        <v>43</v>
      </c>
      <c r="C50" s="77" t="s">
        <v>44</v>
      </c>
      <c r="D50" s="77" t="s">
        <v>44</v>
      </c>
      <c r="E50" s="77">
        <v>70</v>
      </c>
      <c r="F50" s="78">
        <v>70</v>
      </c>
      <c r="G50" s="60" t="s">
        <v>66</v>
      </c>
      <c r="H50" s="60"/>
      <c r="I50" s="60"/>
      <c r="J50" s="60"/>
      <c r="K50" s="60"/>
      <c r="L50" s="60"/>
      <c r="M50" s="60"/>
      <c r="N50" s="65"/>
      <c r="O50" s="68"/>
    </row>
    <row r="51" spans="1:15" ht="20.25" x14ac:dyDescent="0.3">
      <c r="A51" s="74">
        <v>45</v>
      </c>
      <c r="B51" s="75" t="s">
        <v>45</v>
      </c>
      <c r="C51" s="77" t="s">
        <v>42</v>
      </c>
      <c r="D51" s="77" t="s">
        <v>104</v>
      </c>
      <c r="E51" s="77">
        <f>ROUND((E49/E50*100),2)</f>
        <v>7.86</v>
      </c>
      <c r="F51" s="78">
        <f>ROUND((F49*100/F50),2)</f>
        <v>8.64</v>
      </c>
      <c r="G51" s="60"/>
      <c r="H51" s="60"/>
      <c r="I51" s="60"/>
      <c r="J51" s="60"/>
      <c r="K51" s="60"/>
      <c r="L51" s="60"/>
      <c r="M51" s="60"/>
      <c r="N51" s="65"/>
      <c r="O51" s="68"/>
    </row>
    <row r="52" spans="1:15" ht="20.25" x14ac:dyDescent="0.3">
      <c r="A52" s="74">
        <v>46</v>
      </c>
      <c r="B52" s="75" t="s">
        <v>46</v>
      </c>
      <c r="C52" s="61" t="s">
        <v>99</v>
      </c>
      <c r="D52" s="62"/>
      <c r="E52" s="62"/>
      <c r="F52" s="63"/>
      <c r="G52" s="60" t="s">
        <v>67</v>
      </c>
      <c r="H52" s="60"/>
      <c r="I52" s="60"/>
      <c r="J52" s="60"/>
      <c r="K52" s="60"/>
      <c r="L52" s="60"/>
      <c r="M52" s="60"/>
      <c r="N52" s="65"/>
      <c r="O52" s="68"/>
    </row>
    <row r="53" spans="1:15" ht="20.25" x14ac:dyDescent="0.3">
      <c r="A53" s="74">
        <v>47</v>
      </c>
      <c r="B53" s="75" t="s">
        <v>47</v>
      </c>
      <c r="C53" s="61"/>
      <c r="D53" s="62"/>
      <c r="E53" s="62"/>
      <c r="F53" s="63"/>
      <c r="G53" s="60"/>
      <c r="H53" s="60"/>
      <c r="I53" s="60"/>
      <c r="J53" s="60"/>
      <c r="K53" s="60"/>
      <c r="L53" s="60"/>
      <c r="M53" s="60"/>
      <c r="N53" s="65"/>
      <c r="O53" s="68"/>
    </row>
    <row r="54" spans="1:15" ht="20.25" x14ac:dyDescent="0.3">
      <c r="A54" s="74">
        <v>48</v>
      </c>
      <c r="B54" s="75"/>
      <c r="C54" s="61"/>
      <c r="D54" s="62"/>
      <c r="E54" s="62"/>
      <c r="F54" s="63"/>
      <c r="G54" s="60" t="s">
        <v>68</v>
      </c>
      <c r="H54" s="60"/>
      <c r="I54" s="60"/>
      <c r="J54" s="60"/>
      <c r="K54" s="60"/>
      <c r="L54" s="60"/>
      <c r="M54" s="60"/>
      <c r="N54" s="65"/>
      <c r="O54" s="68"/>
    </row>
    <row r="55" spans="1:15" ht="20.25" x14ac:dyDescent="0.3">
      <c r="A55" s="74">
        <v>49</v>
      </c>
      <c r="B55" s="75" t="s">
        <v>48</v>
      </c>
      <c r="C55" s="61"/>
      <c r="D55" s="62"/>
      <c r="E55" s="62"/>
      <c r="F55" s="63"/>
      <c r="G55" s="60"/>
      <c r="H55" s="60"/>
      <c r="I55" s="60"/>
      <c r="J55" s="60"/>
      <c r="K55" s="60"/>
      <c r="L55" s="60"/>
      <c r="M55" s="60"/>
      <c r="N55" s="65"/>
      <c r="O55" s="68"/>
    </row>
    <row r="56" spans="1:15" ht="20.25" x14ac:dyDescent="0.3">
      <c r="A56" s="74">
        <v>50</v>
      </c>
      <c r="B56" s="75" t="s">
        <v>49</v>
      </c>
      <c r="C56" s="61"/>
      <c r="D56" s="62"/>
      <c r="E56" s="62"/>
      <c r="F56" s="63"/>
      <c r="G56" s="60" t="s">
        <v>69</v>
      </c>
      <c r="H56" s="60"/>
      <c r="I56" s="60"/>
      <c r="J56" s="60"/>
      <c r="K56" s="60"/>
      <c r="L56" s="60"/>
      <c r="M56" s="60"/>
      <c r="N56" s="65"/>
      <c r="O56" s="68"/>
    </row>
    <row r="57" spans="1:15" ht="20.25" x14ac:dyDescent="0.3">
      <c r="A57" s="74">
        <v>51</v>
      </c>
      <c r="B57" s="75" t="s">
        <v>50</v>
      </c>
      <c r="C57" s="61"/>
      <c r="D57" s="62"/>
      <c r="E57" s="62"/>
      <c r="F57" s="63"/>
      <c r="G57" s="60"/>
      <c r="H57" s="60"/>
      <c r="I57" s="60"/>
      <c r="J57" s="60"/>
      <c r="K57" s="60"/>
      <c r="L57" s="60"/>
      <c r="M57" s="60"/>
      <c r="N57" s="65"/>
      <c r="O57" s="68"/>
    </row>
    <row r="58" spans="1:15" ht="20.25" x14ac:dyDescent="0.3">
      <c r="A58" s="74">
        <v>52</v>
      </c>
      <c r="B58" s="75"/>
      <c r="C58" s="61"/>
      <c r="D58" s="62"/>
      <c r="E58" s="62"/>
      <c r="F58" s="63"/>
      <c r="G58" s="60"/>
      <c r="H58" s="60"/>
      <c r="I58" s="60"/>
      <c r="J58" s="60"/>
      <c r="K58" s="60"/>
      <c r="L58" s="60"/>
      <c r="M58" s="60"/>
      <c r="N58" s="65"/>
      <c r="O58" s="68"/>
    </row>
    <row r="59" spans="1:15" ht="21" thickBot="1" x14ac:dyDescent="0.35">
      <c r="A59" s="93">
        <v>53</v>
      </c>
      <c r="B59" s="94" t="s">
        <v>51</v>
      </c>
      <c r="C59" s="61"/>
      <c r="D59" s="62" t="s">
        <v>52</v>
      </c>
      <c r="E59" s="62"/>
      <c r="F59" s="63"/>
      <c r="G59" s="91"/>
      <c r="H59" s="91"/>
      <c r="I59" s="91"/>
      <c r="J59" s="91"/>
      <c r="K59" s="91"/>
      <c r="L59" s="91"/>
      <c r="M59" s="91"/>
      <c r="N59" s="65"/>
      <c r="O59" s="68"/>
    </row>
    <row r="60" spans="1:15" ht="20.25" x14ac:dyDescent="0.3">
      <c r="A60" s="74">
        <v>54</v>
      </c>
      <c r="B60" s="62" t="s">
        <v>112</v>
      </c>
      <c r="C60" s="62"/>
      <c r="D60" s="62"/>
      <c r="E60" s="62"/>
      <c r="F60" s="63"/>
      <c r="G60" s="95"/>
      <c r="H60" s="95"/>
      <c r="I60" s="95"/>
      <c r="J60" s="95"/>
      <c r="K60" s="95"/>
      <c r="L60" s="95"/>
      <c r="M60" s="95"/>
      <c r="N60" s="65"/>
      <c r="O60" s="68"/>
    </row>
    <row r="61" spans="1:15" ht="20.25" x14ac:dyDescent="0.3">
      <c r="A61" s="74">
        <v>55</v>
      </c>
      <c r="B61" s="62" t="s">
        <v>113</v>
      </c>
      <c r="C61" s="62"/>
      <c r="D61" s="62"/>
      <c r="E61" s="62"/>
      <c r="F61" s="63"/>
      <c r="G61" s="62"/>
      <c r="H61" s="62"/>
      <c r="I61" s="62"/>
      <c r="J61" s="62"/>
      <c r="K61" s="62"/>
      <c r="L61" s="62"/>
      <c r="M61" s="62"/>
      <c r="N61" s="65"/>
      <c r="O61" s="68"/>
    </row>
    <row r="62" spans="1:15" ht="24" x14ac:dyDescent="0.3">
      <c r="A62" s="74">
        <v>56</v>
      </c>
      <c r="B62" s="95" t="s">
        <v>53</v>
      </c>
      <c r="C62" s="95" t="s">
        <v>110</v>
      </c>
      <c r="D62" s="95"/>
      <c r="E62" s="95" t="s">
        <v>111</v>
      </c>
      <c r="F62" s="96"/>
      <c r="G62" s="95" t="s">
        <v>105</v>
      </c>
      <c r="H62" s="97"/>
      <c r="I62" s="95"/>
      <c r="J62" s="95"/>
      <c r="K62" s="95" t="s">
        <v>106</v>
      </c>
      <c r="L62" s="95"/>
      <c r="M62" s="95"/>
      <c r="N62" s="65"/>
      <c r="O62" s="68"/>
    </row>
    <row r="63" spans="1:15" ht="20.25" x14ac:dyDescent="0.3">
      <c r="A63" s="98">
        <v>57</v>
      </c>
      <c r="B63" s="75"/>
      <c r="C63" s="94">
        <v>1</v>
      </c>
      <c r="D63" s="94" t="s">
        <v>61</v>
      </c>
      <c r="E63" s="94">
        <v>2</v>
      </c>
      <c r="F63" s="99" t="s">
        <v>61</v>
      </c>
      <c r="G63" s="100">
        <v>3</v>
      </c>
      <c r="H63" s="94" t="s">
        <v>61</v>
      </c>
      <c r="I63" s="94">
        <v>4</v>
      </c>
      <c r="J63" s="94" t="s">
        <v>61</v>
      </c>
      <c r="K63" s="94">
        <v>5</v>
      </c>
      <c r="L63" s="94" t="s">
        <v>61</v>
      </c>
      <c r="M63" s="61"/>
      <c r="N63" s="65"/>
      <c r="O63" s="68"/>
    </row>
    <row r="64" spans="1:15" ht="20.25" x14ac:dyDescent="0.3">
      <c r="A64" s="74">
        <v>58</v>
      </c>
      <c r="B64" s="61" t="s">
        <v>56</v>
      </c>
      <c r="C64" s="61"/>
      <c r="D64" s="62"/>
      <c r="E64" s="61"/>
      <c r="F64" s="63"/>
      <c r="G64" s="62"/>
      <c r="H64" s="62"/>
      <c r="I64" s="61"/>
      <c r="J64" s="62"/>
      <c r="K64" s="61"/>
      <c r="L64" s="101"/>
      <c r="M64" s="62"/>
      <c r="N64" s="65"/>
      <c r="O64" s="68"/>
    </row>
    <row r="65" spans="1:15" ht="20.25" x14ac:dyDescent="0.3">
      <c r="A65" s="74">
        <v>59</v>
      </c>
      <c r="B65" s="75" t="s">
        <v>57</v>
      </c>
      <c r="C65" s="102"/>
      <c r="D65" s="102"/>
      <c r="E65" s="102"/>
      <c r="F65" s="103"/>
      <c r="G65" s="104"/>
      <c r="H65" s="102"/>
      <c r="I65" s="102"/>
      <c r="J65" s="102"/>
      <c r="K65" s="102"/>
      <c r="L65" s="102"/>
      <c r="M65" s="61"/>
      <c r="N65" s="65"/>
      <c r="O65" s="68"/>
    </row>
    <row r="66" spans="1:15" ht="20.25" x14ac:dyDescent="0.3">
      <c r="A66" s="74">
        <v>60</v>
      </c>
      <c r="B66" s="75" t="s">
        <v>58</v>
      </c>
      <c r="C66" s="75"/>
      <c r="D66" s="75"/>
      <c r="E66" s="75"/>
      <c r="F66" s="76"/>
      <c r="G66" s="101"/>
      <c r="H66" s="75"/>
      <c r="I66" s="75"/>
      <c r="J66" s="75"/>
      <c r="K66" s="75"/>
      <c r="L66" s="75"/>
      <c r="M66" s="61"/>
      <c r="N66" s="65"/>
      <c r="O66" s="68"/>
    </row>
    <row r="67" spans="1:15" ht="20.25" x14ac:dyDescent="0.3">
      <c r="A67" s="74">
        <v>61</v>
      </c>
      <c r="B67" s="75" t="s">
        <v>59</v>
      </c>
      <c r="C67" s="75"/>
      <c r="D67" s="75"/>
      <c r="E67" s="75"/>
      <c r="F67" s="76"/>
      <c r="G67" s="101"/>
      <c r="H67" s="75"/>
      <c r="I67" s="75"/>
      <c r="J67" s="75"/>
      <c r="K67" s="75"/>
      <c r="L67" s="75"/>
      <c r="M67" s="61"/>
      <c r="N67" s="65"/>
      <c r="O67" s="68"/>
    </row>
    <row r="68" spans="1:15" ht="21" thickBot="1" x14ac:dyDescent="0.35">
      <c r="A68" s="105">
        <v>62</v>
      </c>
      <c r="B68" s="106" t="s">
        <v>60</v>
      </c>
      <c r="C68" s="106"/>
      <c r="D68" s="106"/>
      <c r="E68" s="106"/>
      <c r="F68" s="107"/>
      <c r="G68" s="108"/>
      <c r="H68" s="106"/>
      <c r="I68" s="106"/>
      <c r="J68" s="106"/>
      <c r="K68" s="106"/>
      <c r="L68" s="106"/>
      <c r="M68" s="118"/>
      <c r="N68" s="120"/>
      <c r="O68" s="92"/>
    </row>
    <row r="69" spans="1:15" ht="20.25" x14ac:dyDescent="0.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ht="20.25" x14ac:dyDescent="0.3">
      <c r="A70" s="56"/>
      <c r="B70" s="55" t="s">
        <v>114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ht="20.25" x14ac:dyDescent="0.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</sheetData>
  <mergeCells count="1">
    <mergeCell ref="A1:B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1</xdr:col>
                <xdr:colOff>1209675</xdr:colOff>
                <xdr:row>30</xdr:row>
                <xdr:rowOff>57150</xdr:rowOff>
              </from>
              <to>
                <xdr:col>1</xdr:col>
                <xdr:colOff>1457325</xdr:colOff>
                <xdr:row>30</xdr:row>
                <xdr:rowOff>228600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0" r:id="rId6">
          <objectPr defaultSize="0" autoPict="0" r:id="rId5">
            <anchor moveWithCells="1">
              <from>
                <xdr:col>1</xdr:col>
                <xdr:colOff>1209675</xdr:colOff>
                <xdr:row>32</xdr:row>
                <xdr:rowOff>66675</xdr:rowOff>
              </from>
              <to>
                <xdr:col>1</xdr:col>
                <xdr:colOff>1409700</xdr:colOff>
                <xdr:row>32</xdr:row>
                <xdr:rowOff>209550</xdr:rowOff>
              </to>
            </anchor>
          </objectPr>
        </oleObject>
      </mc:Choice>
      <mc:Fallback>
        <oleObject progId="Equation.DSMT4" shapeId="2050" r:id="rId6"/>
      </mc:Fallback>
    </mc:AlternateContent>
    <mc:AlternateContent xmlns:mc="http://schemas.openxmlformats.org/markup-compatibility/2006">
      <mc:Choice Requires="x14">
        <oleObject progId="Equation.DSMT4" shapeId="2051" r:id="rId7">
          <objectPr defaultSize="0" autoPict="0" r:id="rId5">
            <anchor moveWithCells="1">
              <from>
                <xdr:col>1</xdr:col>
                <xdr:colOff>1057275</xdr:colOff>
                <xdr:row>33</xdr:row>
                <xdr:rowOff>47625</xdr:rowOff>
              </from>
              <to>
                <xdr:col>1</xdr:col>
                <xdr:colOff>1323975</xdr:colOff>
                <xdr:row>33</xdr:row>
                <xdr:rowOff>238125</xdr:rowOff>
              </to>
            </anchor>
          </objectPr>
        </oleObject>
      </mc:Choice>
      <mc:Fallback>
        <oleObject progId="Equation.DSMT4" shapeId="2051" r:id="rId7"/>
      </mc:Fallback>
    </mc:AlternateContent>
    <mc:AlternateContent xmlns:mc="http://schemas.openxmlformats.org/markup-compatibility/2006">
      <mc:Choice Requires="x14">
        <oleObject progId="Equation.DSMT4" shapeId="2052" r:id="rId8">
          <objectPr defaultSize="0" autoPict="0" r:id="rId5">
            <anchor moveWithCells="1">
              <from>
                <xdr:col>1</xdr:col>
                <xdr:colOff>1066800</xdr:colOff>
                <xdr:row>34</xdr:row>
                <xdr:rowOff>47625</xdr:rowOff>
              </from>
              <to>
                <xdr:col>1</xdr:col>
                <xdr:colOff>1228725</xdr:colOff>
                <xdr:row>34</xdr:row>
                <xdr:rowOff>161925</xdr:rowOff>
              </to>
            </anchor>
          </objectPr>
        </oleObject>
      </mc:Choice>
      <mc:Fallback>
        <oleObject progId="Equation.DSMT4" shapeId="2052" r:id="rId8"/>
      </mc:Fallback>
    </mc:AlternateContent>
    <mc:AlternateContent xmlns:mc="http://schemas.openxmlformats.org/markup-compatibility/2006">
      <mc:Choice Requires="x14">
        <oleObject progId="Equation.DSMT4" shapeId="2053" r:id="rId9">
          <objectPr defaultSize="0" autoPict="0" r:id="rId5">
            <anchor moveWithCells="1">
              <from>
                <xdr:col>1</xdr:col>
                <xdr:colOff>1162050</xdr:colOff>
                <xdr:row>36</xdr:row>
                <xdr:rowOff>38100</xdr:rowOff>
              </from>
              <to>
                <xdr:col>1</xdr:col>
                <xdr:colOff>1428750</xdr:colOff>
                <xdr:row>36</xdr:row>
                <xdr:rowOff>228600</xdr:rowOff>
              </to>
            </anchor>
          </objectPr>
        </oleObject>
      </mc:Choice>
      <mc:Fallback>
        <oleObject progId="Equation.DSMT4" shapeId="2053" r:id="rId9"/>
      </mc:Fallback>
    </mc:AlternateContent>
    <mc:AlternateContent xmlns:mc="http://schemas.openxmlformats.org/markup-compatibility/2006">
      <mc:Choice Requires="x14">
        <oleObject progId="Equation.DSMT4" shapeId="2054" r:id="rId10">
          <objectPr defaultSize="0" autoPict="0" r:id="rId5">
            <anchor moveWithCells="1">
              <from>
                <xdr:col>1</xdr:col>
                <xdr:colOff>1114425</xdr:colOff>
                <xdr:row>22</xdr:row>
                <xdr:rowOff>28575</xdr:rowOff>
              </from>
              <to>
                <xdr:col>1</xdr:col>
                <xdr:colOff>1276350</xdr:colOff>
                <xdr:row>22</xdr:row>
                <xdr:rowOff>142875</xdr:rowOff>
              </to>
            </anchor>
          </objectPr>
        </oleObject>
      </mc:Choice>
      <mc:Fallback>
        <oleObject progId="Equation.DSMT4" shapeId="2054" r:id="rId10"/>
      </mc:Fallback>
    </mc:AlternateContent>
    <mc:AlternateContent xmlns:mc="http://schemas.openxmlformats.org/markup-compatibility/2006">
      <mc:Choice Requires="x14">
        <oleObject progId="Equation.DSMT4" shapeId="2055" r:id="rId11">
          <objectPr defaultSize="0" autoPict="0" r:id="rId5">
            <anchor moveWithCells="1">
              <from>
                <xdr:col>1</xdr:col>
                <xdr:colOff>1114425</xdr:colOff>
                <xdr:row>23</xdr:row>
                <xdr:rowOff>28575</xdr:rowOff>
              </from>
              <to>
                <xdr:col>1</xdr:col>
                <xdr:colOff>1276350</xdr:colOff>
                <xdr:row>23</xdr:row>
                <xdr:rowOff>142875</xdr:rowOff>
              </to>
            </anchor>
          </objectPr>
        </oleObject>
      </mc:Choice>
      <mc:Fallback>
        <oleObject progId="Equation.DSMT4" shapeId="2055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0"/>
  <sheetViews>
    <sheetView topLeftCell="A30" workbookViewId="0">
      <selection activeCell="I62" sqref="I62"/>
    </sheetView>
  </sheetViews>
  <sheetFormatPr defaultRowHeight="12.75" x14ac:dyDescent="0.2"/>
  <cols>
    <col min="1" max="1" width="3.42578125" customWidth="1"/>
    <col min="2" max="2" width="20.7109375" customWidth="1"/>
    <col min="5" max="5" width="10.42578125" customWidth="1"/>
    <col min="6" max="6" width="10.140625" customWidth="1"/>
  </cols>
  <sheetData>
    <row r="1" spans="1:13" x14ac:dyDescent="0.2">
      <c r="A1" s="114"/>
      <c r="B1" s="115"/>
      <c r="C1" s="14" t="s">
        <v>0</v>
      </c>
      <c r="D1" s="14"/>
      <c r="E1" s="14"/>
      <c r="F1" s="15" t="s">
        <v>1</v>
      </c>
      <c r="G1" s="16"/>
      <c r="H1" s="16"/>
      <c r="I1" s="16"/>
      <c r="J1" s="16"/>
      <c r="K1" s="16"/>
      <c r="L1" s="16"/>
      <c r="M1" s="17"/>
    </row>
    <row r="2" spans="1:13" x14ac:dyDescent="0.2">
      <c r="A2" s="116"/>
      <c r="B2" s="117"/>
      <c r="C2" s="7"/>
      <c r="D2" s="7"/>
      <c r="E2" s="7"/>
      <c r="F2" s="3" t="s">
        <v>73</v>
      </c>
      <c r="G2" s="4"/>
      <c r="H2" s="4" t="s">
        <v>2</v>
      </c>
      <c r="I2" s="4"/>
      <c r="J2" s="4"/>
      <c r="K2" s="4"/>
      <c r="L2" s="4"/>
      <c r="M2" s="19"/>
    </row>
    <row r="3" spans="1:13" x14ac:dyDescent="0.2">
      <c r="A3" s="18" t="s">
        <v>6</v>
      </c>
      <c r="B3" s="7"/>
      <c r="C3" s="6"/>
      <c r="D3" s="7"/>
      <c r="E3" s="7"/>
      <c r="F3" s="3" t="s">
        <v>3</v>
      </c>
      <c r="G3" s="4"/>
      <c r="H3" s="4"/>
      <c r="I3" s="4"/>
      <c r="J3" s="4"/>
      <c r="K3" s="4"/>
      <c r="L3" s="4"/>
      <c r="M3" s="19"/>
    </row>
    <row r="4" spans="1:13" x14ac:dyDescent="0.2">
      <c r="A4" s="18" t="s">
        <v>7</v>
      </c>
      <c r="B4" s="7"/>
      <c r="C4" s="6"/>
      <c r="D4" s="7"/>
      <c r="E4" s="7"/>
      <c r="F4" s="6" t="s">
        <v>4</v>
      </c>
      <c r="G4" s="7"/>
      <c r="H4" s="1" t="s">
        <v>5</v>
      </c>
      <c r="I4" s="2"/>
      <c r="J4" s="2"/>
      <c r="K4" s="2"/>
      <c r="L4" s="2"/>
      <c r="M4" s="20"/>
    </row>
    <row r="5" spans="1:13" ht="13.5" thickBot="1" x14ac:dyDescent="0.25">
      <c r="A5" s="18"/>
      <c r="B5" s="7"/>
      <c r="C5" s="6"/>
      <c r="D5" s="7"/>
      <c r="E5" s="7"/>
      <c r="F5" s="6"/>
      <c r="G5" s="7"/>
      <c r="H5" s="6"/>
      <c r="I5" s="7"/>
      <c r="J5" s="7"/>
      <c r="K5" s="7"/>
      <c r="L5" s="7"/>
      <c r="M5" s="24"/>
    </row>
    <row r="6" spans="1:13" x14ac:dyDescent="0.2">
      <c r="A6" s="35"/>
      <c r="B6" s="36"/>
      <c r="C6" s="37" t="s">
        <v>71</v>
      </c>
      <c r="D6" s="36"/>
      <c r="E6" s="36" t="s">
        <v>8</v>
      </c>
      <c r="F6" s="38" t="s">
        <v>9</v>
      </c>
      <c r="G6" s="14"/>
      <c r="H6" s="14" t="s">
        <v>70</v>
      </c>
      <c r="I6" s="14"/>
      <c r="J6" s="14"/>
      <c r="K6" s="14"/>
      <c r="L6" s="14"/>
      <c r="M6" s="31"/>
    </row>
    <row r="7" spans="1:13" x14ac:dyDescent="0.2">
      <c r="A7" s="23">
        <v>1</v>
      </c>
      <c r="B7" s="9"/>
      <c r="C7" s="9"/>
      <c r="D7" s="9"/>
      <c r="E7" s="9"/>
      <c r="F7" s="27"/>
      <c r="G7" s="7"/>
      <c r="H7" s="7"/>
      <c r="I7" s="7"/>
      <c r="J7" s="7"/>
      <c r="K7" s="7"/>
      <c r="L7" s="7"/>
      <c r="M7" s="24"/>
    </row>
    <row r="8" spans="1:13" x14ac:dyDescent="0.2">
      <c r="A8" s="23">
        <v>2</v>
      </c>
      <c r="B8" s="9" t="s">
        <v>10</v>
      </c>
      <c r="C8" s="45"/>
      <c r="D8" s="45"/>
      <c r="E8" s="45" t="s">
        <v>98</v>
      </c>
      <c r="F8" s="46"/>
      <c r="G8" s="7"/>
      <c r="H8" s="7"/>
      <c r="I8" s="7"/>
      <c r="J8" s="7"/>
      <c r="K8" s="7"/>
      <c r="L8" s="7"/>
      <c r="M8" s="24"/>
    </row>
    <row r="9" spans="1:13" x14ac:dyDescent="0.2">
      <c r="A9" s="23">
        <v>3</v>
      </c>
      <c r="B9" s="9" t="s">
        <v>11</v>
      </c>
      <c r="C9" s="45"/>
      <c r="D9" s="45"/>
      <c r="E9" s="45"/>
      <c r="F9" s="46"/>
      <c r="G9" s="7"/>
      <c r="H9" s="7"/>
      <c r="I9" s="7"/>
      <c r="J9" s="7"/>
      <c r="K9" s="7"/>
      <c r="L9" s="7"/>
      <c r="M9" s="24"/>
    </row>
    <row r="10" spans="1:13" x14ac:dyDescent="0.2">
      <c r="A10" s="23">
        <v>4</v>
      </c>
      <c r="B10" s="9" t="s">
        <v>12</v>
      </c>
      <c r="C10" s="45"/>
      <c r="D10" s="45"/>
      <c r="E10" s="45"/>
      <c r="F10" s="46"/>
      <c r="G10" s="7"/>
      <c r="H10" s="7"/>
      <c r="I10" s="7"/>
      <c r="J10" s="7"/>
      <c r="K10" s="7"/>
      <c r="L10" s="7"/>
      <c r="M10" s="24"/>
    </row>
    <row r="11" spans="1:13" ht="15.75" x14ac:dyDescent="0.2">
      <c r="A11" s="23">
        <v>5</v>
      </c>
      <c r="B11" s="9" t="s">
        <v>13</v>
      </c>
      <c r="C11" s="47" t="s">
        <v>81</v>
      </c>
      <c r="D11" s="47" t="s">
        <v>82</v>
      </c>
      <c r="E11" s="45"/>
      <c r="F11" s="46"/>
      <c r="G11" s="7"/>
      <c r="H11" s="7"/>
      <c r="I11" s="7"/>
      <c r="J11" s="7"/>
      <c r="K11" s="7"/>
      <c r="L11" s="7"/>
      <c r="M11" s="24"/>
    </row>
    <row r="12" spans="1:13" x14ac:dyDescent="0.2">
      <c r="A12" s="23">
        <v>6</v>
      </c>
      <c r="B12" s="9" t="s">
        <v>14</v>
      </c>
      <c r="C12" s="45"/>
      <c r="D12" s="45"/>
      <c r="E12" s="45">
        <v>0.9</v>
      </c>
      <c r="F12" s="46">
        <f>E12</f>
        <v>0.9</v>
      </c>
      <c r="G12" s="7"/>
      <c r="H12" s="7"/>
      <c r="I12" s="7"/>
      <c r="J12" s="7"/>
      <c r="K12" s="7"/>
      <c r="L12" s="7"/>
      <c r="M12" s="24"/>
    </row>
    <row r="13" spans="1:13" x14ac:dyDescent="0.2">
      <c r="A13" s="23">
        <v>7</v>
      </c>
      <c r="B13" s="9" t="s">
        <v>15</v>
      </c>
      <c r="C13" s="45" t="s">
        <v>16</v>
      </c>
      <c r="D13" s="45" t="s">
        <v>16</v>
      </c>
      <c r="E13" s="45">
        <v>0.6</v>
      </c>
      <c r="F13" s="46">
        <v>0.6</v>
      </c>
      <c r="G13" s="7"/>
      <c r="H13" s="7"/>
      <c r="I13" s="7"/>
      <c r="J13" s="7"/>
      <c r="K13" s="7"/>
      <c r="L13" s="7"/>
      <c r="M13" s="24"/>
    </row>
    <row r="14" spans="1:13" x14ac:dyDescent="0.2">
      <c r="A14" s="23">
        <v>8</v>
      </c>
      <c r="B14" s="9" t="s">
        <v>17</v>
      </c>
      <c r="C14" s="45" t="s">
        <v>18</v>
      </c>
      <c r="D14" s="45" t="s">
        <v>74</v>
      </c>
      <c r="E14" s="45">
        <v>5</v>
      </c>
      <c r="F14" s="46">
        <v>6</v>
      </c>
      <c r="G14" s="7"/>
      <c r="H14" s="7"/>
      <c r="I14" s="7"/>
      <c r="J14" s="7"/>
      <c r="K14" s="7"/>
      <c r="L14" s="7"/>
      <c r="M14" s="24"/>
    </row>
    <row r="15" spans="1:13" x14ac:dyDescent="0.2">
      <c r="A15" s="23">
        <v>9</v>
      </c>
      <c r="B15" s="9" t="s">
        <v>19</v>
      </c>
      <c r="C15" s="45" t="s">
        <v>21</v>
      </c>
      <c r="D15" s="45" t="s">
        <v>75</v>
      </c>
      <c r="E15" s="45">
        <f>(E16*60*E12*62.4/7.4805)</f>
        <v>45045.117304992978</v>
      </c>
      <c r="F15" s="45">
        <f>(F12*600*F18)</f>
        <v>59400.000000000007</v>
      </c>
      <c r="G15" s="7"/>
      <c r="H15" s="7"/>
      <c r="I15" s="7"/>
      <c r="J15" s="7"/>
      <c r="K15" s="7"/>
      <c r="L15" s="7"/>
      <c r="M15" s="24"/>
    </row>
    <row r="16" spans="1:13" ht="15.75" x14ac:dyDescent="0.2">
      <c r="A16" s="23">
        <v>10</v>
      </c>
      <c r="B16" s="9" t="s">
        <v>20</v>
      </c>
      <c r="C16" s="45" t="s">
        <v>83</v>
      </c>
      <c r="D16" s="45" t="s">
        <v>76</v>
      </c>
      <c r="E16" s="45">
        <v>100</v>
      </c>
      <c r="F16" s="46"/>
      <c r="G16" s="7"/>
      <c r="H16" s="7"/>
      <c r="I16" s="7"/>
      <c r="J16" s="7"/>
      <c r="K16" s="7"/>
      <c r="L16" s="7"/>
      <c r="M16" s="24"/>
    </row>
    <row r="17" spans="1:13" x14ac:dyDescent="0.2">
      <c r="A17" s="23">
        <v>11</v>
      </c>
      <c r="B17" s="9" t="s">
        <v>22</v>
      </c>
      <c r="C17" s="45"/>
      <c r="D17" s="45"/>
      <c r="E17" s="45"/>
      <c r="F17" s="46"/>
      <c r="G17" s="7"/>
      <c r="H17" s="7"/>
      <c r="I17" s="7"/>
      <c r="J17" s="7"/>
      <c r="K17" s="7"/>
      <c r="L17" s="7"/>
      <c r="M17" s="24"/>
    </row>
    <row r="18" spans="1:13" ht="15.75" x14ac:dyDescent="0.2">
      <c r="A18" s="23">
        <v>12</v>
      </c>
      <c r="B18" s="9" t="s">
        <v>23</v>
      </c>
      <c r="C18" s="45" t="s">
        <v>83</v>
      </c>
      <c r="D18" s="45" t="s">
        <v>76</v>
      </c>
      <c r="E18" s="45"/>
      <c r="F18" s="45">
        <f>1.1*E16</f>
        <v>110.00000000000001</v>
      </c>
      <c r="G18" s="7"/>
      <c r="H18" s="7"/>
      <c r="I18" s="7"/>
      <c r="J18" s="7"/>
      <c r="K18" s="7"/>
      <c r="L18" s="7"/>
      <c r="M18" s="24"/>
    </row>
    <row r="19" spans="1:13" x14ac:dyDescent="0.2">
      <c r="A19" s="22">
        <v>13</v>
      </c>
      <c r="B19" s="10" t="s">
        <v>24</v>
      </c>
      <c r="C19" s="12"/>
      <c r="D19" s="12"/>
      <c r="E19" s="12"/>
      <c r="F19" s="48"/>
      <c r="G19" s="7"/>
      <c r="H19" s="7"/>
      <c r="I19" s="7"/>
      <c r="J19" s="7"/>
      <c r="K19" s="7"/>
      <c r="L19" s="7"/>
      <c r="M19" s="24"/>
    </row>
    <row r="20" spans="1:13" x14ac:dyDescent="0.2">
      <c r="A20" s="23">
        <v>14</v>
      </c>
      <c r="B20" s="9" t="s">
        <v>86</v>
      </c>
      <c r="C20" s="45" t="s">
        <v>25</v>
      </c>
      <c r="D20" s="45" t="s">
        <v>90</v>
      </c>
      <c r="E20" s="45">
        <v>8</v>
      </c>
      <c r="F20" s="46">
        <f>E20</f>
        <v>8</v>
      </c>
      <c r="G20" s="7"/>
      <c r="H20" s="7"/>
      <c r="I20" s="7"/>
      <c r="J20" s="7"/>
      <c r="K20" s="7"/>
      <c r="L20" s="7"/>
      <c r="M20" s="24"/>
    </row>
    <row r="21" spans="1:13" x14ac:dyDescent="0.2">
      <c r="A21" s="23">
        <v>15</v>
      </c>
      <c r="B21" s="9" t="s">
        <v>87</v>
      </c>
      <c r="C21" s="45" t="s">
        <v>26</v>
      </c>
      <c r="D21" s="45" t="s">
        <v>78</v>
      </c>
      <c r="E21" s="49">
        <v>2</v>
      </c>
      <c r="F21" s="46">
        <f>E21</f>
        <v>2</v>
      </c>
      <c r="G21" s="7"/>
      <c r="H21" s="7"/>
      <c r="I21" s="7"/>
      <c r="J21" s="7"/>
      <c r="K21" s="7"/>
      <c r="L21" s="7"/>
      <c r="M21" s="24"/>
    </row>
    <row r="22" spans="1:13" x14ac:dyDescent="0.2">
      <c r="A22" s="23">
        <v>16</v>
      </c>
      <c r="B22" s="9" t="s">
        <v>27</v>
      </c>
      <c r="C22" s="45" t="s">
        <v>26</v>
      </c>
      <c r="D22" s="45" t="s">
        <v>78</v>
      </c>
      <c r="E22" s="45">
        <f>E20+E21</f>
        <v>10</v>
      </c>
      <c r="F22" s="46">
        <f>E20+E21</f>
        <v>10</v>
      </c>
      <c r="G22" s="7"/>
      <c r="H22" s="7"/>
      <c r="I22" s="7"/>
      <c r="J22" s="7"/>
      <c r="K22" s="7"/>
      <c r="L22" s="7"/>
      <c r="M22" s="24"/>
    </row>
    <row r="23" spans="1:13" x14ac:dyDescent="0.2">
      <c r="A23" s="23">
        <v>17</v>
      </c>
      <c r="B23" s="9" t="s">
        <v>88</v>
      </c>
      <c r="C23" s="45" t="s">
        <v>26</v>
      </c>
      <c r="D23" s="45" t="s">
        <v>78</v>
      </c>
      <c r="E23" s="45">
        <v>0.1</v>
      </c>
      <c r="F23" s="46">
        <f>E23</f>
        <v>0.1</v>
      </c>
      <c r="G23" s="7"/>
      <c r="H23" s="7"/>
      <c r="I23" s="7"/>
      <c r="J23" s="7"/>
      <c r="K23" s="7"/>
      <c r="L23" s="7"/>
      <c r="M23" s="24"/>
    </row>
    <row r="24" spans="1:13" x14ac:dyDescent="0.2">
      <c r="A24" s="23">
        <v>18</v>
      </c>
      <c r="B24" s="9" t="s">
        <v>89</v>
      </c>
      <c r="C24" s="45" t="s">
        <v>26</v>
      </c>
      <c r="D24" s="45" t="s">
        <v>78</v>
      </c>
      <c r="E24" s="45">
        <v>0</v>
      </c>
      <c r="F24" s="46">
        <v>0</v>
      </c>
      <c r="G24" s="7"/>
      <c r="H24" s="7"/>
      <c r="I24" s="7"/>
      <c r="J24" s="7"/>
      <c r="K24" s="7"/>
      <c r="L24" s="7"/>
      <c r="M24" s="24"/>
    </row>
    <row r="25" spans="1:13" x14ac:dyDescent="0.2">
      <c r="A25" s="23">
        <v>19</v>
      </c>
      <c r="B25" s="9"/>
      <c r="C25" s="45"/>
      <c r="D25" s="45"/>
      <c r="E25" s="45"/>
      <c r="F25" s="46"/>
      <c r="G25" s="7"/>
      <c r="H25" s="7"/>
      <c r="I25" s="7"/>
      <c r="J25" s="7"/>
      <c r="K25" s="7"/>
      <c r="L25" s="7"/>
      <c r="M25" s="24"/>
    </row>
    <row r="26" spans="1:13" x14ac:dyDescent="0.2">
      <c r="A26" s="23">
        <v>20</v>
      </c>
      <c r="B26" s="9" t="s">
        <v>91</v>
      </c>
      <c r="C26" s="45" t="s">
        <v>29</v>
      </c>
      <c r="D26" s="45" t="s">
        <v>77</v>
      </c>
      <c r="E26" s="45">
        <f>(E22-E23-E24)</f>
        <v>9.9</v>
      </c>
      <c r="F26" s="46">
        <f>(F22-F23-F24)</f>
        <v>9.9</v>
      </c>
      <c r="G26" s="7"/>
      <c r="H26" s="7"/>
      <c r="I26" s="7"/>
      <c r="J26" s="7"/>
      <c r="K26" s="7"/>
      <c r="L26" s="7"/>
      <c r="M26" s="24"/>
    </row>
    <row r="27" spans="1:13" x14ac:dyDescent="0.2">
      <c r="A27" s="22">
        <v>21</v>
      </c>
      <c r="B27" s="11" t="s">
        <v>30</v>
      </c>
      <c r="C27" s="12"/>
      <c r="D27" s="12"/>
      <c r="E27" s="12"/>
      <c r="F27" s="48"/>
      <c r="G27" s="7"/>
      <c r="H27" s="7"/>
      <c r="I27" s="7"/>
      <c r="J27" s="7"/>
      <c r="K27" s="7"/>
      <c r="L27" s="7"/>
      <c r="M27" s="24"/>
    </row>
    <row r="28" spans="1:13" x14ac:dyDescent="0.2">
      <c r="A28" s="23">
        <v>22</v>
      </c>
      <c r="B28" s="9" t="s">
        <v>86</v>
      </c>
      <c r="C28" s="45" t="s">
        <v>29</v>
      </c>
      <c r="D28" s="45" t="s">
        <v>77</v>
      </c>
      <c r="E28" s="50">
        <v>8</v>
      </c>
      <c r="F28" s="51">
        <f>E28</f>
        <v>8</v>
      </c>
      <c r="G28" s="7"/>
      <c r="H28" s="7"/>
      <c r="I28" s="7"/>
      <c r="J28" s="7"/>
      <c r="K28" s="7"/>
      <c r="L28" s="7"/>
      <c r="M28" s="24"/>
    </row>
    <row r="29" spans="1:13" x14ac:dyDescent="0.2">
      <c r="A29" s="23">
        <v>23</v>
      </c>
      <c r="B29" s="9" t="s">
        <v>87</v>
      </c>
      <c r="C29" s="45" t="s">
        <v>26</v>
      </c>
      <c r="D29" s="45" t="s">
        <v>78</v>
      </c>
      <c r="E29" s="52">
        <v>15</v>
      </c>
      <c r="F29" s="53">
        <f>E29</f>
        <v>15</v>
      </c>
      <c r="G29" s="7"/>
      <c r="H29" s="7"/>
      <c r="I29" s="7"/>
      <c r="J29" s="7"/>
      <c r="K29" s="7"/>
      <c r="L29" s="7"/>
      <c r="M29" s="24"/>
    </row>
    <row r="30" spans="1:13" x14ac:dyDescent="0.2">
      <c r="A30" s="23">
        <v>24</v>
      </c>
      <c r="B30" s="9"/>
      <c r="C30" s="45"/>
      <c r="D30" s="45"/>
      <c r="E30" s="45"/>
      <c r="F30" s="46"/>
      <c r="G30" s="7"/>
      <c r="H30" s="7"/>
      <c r="I30" s="7"/>
      <c r="J30" s="7"/>
      <c r="K30" s="7"/>
      <c r="L30" s="7"/>
      <c r="M30" s="24"/>
    </row>
    <row r="31" spans="1:13" x14ac:dyDescent="0.2">
      <c r="A31" s="23">
        <v>25</v>
      </c>
      <c r="B31" s="9" t="s">
        <v>92</v>
      </c>
      <c r="C31" s="45" t="s">
        <v>26</v>
      </c>
      <c r="D31" s="45" t="s">
        <v>78</v>
      </c>
      <c r="E31" s="45">
        <v>2</v>
      </c>
      <c r="F31" s="46">
        <f>E31</f>
        <v>2</v>
      </c>
      <c r="G31" s="7"/>
      <c r="H31" s="7"/>
      <c r="I31" s="7"/>
      <c r="J31" s="7"/>
      <c r="K31" s="7"/>
      <c r="L31" s="7"/>
      <c r="M31" s="24"/>
    </row>
    <row r="32" spans="1:13" x14ac:dyDescent="0.2">
      <c r="A32" s="23">
        <v>26</v>
      </c>
      <c r="B32" s="9"/>
      <c r="C32" s="45"/>
      <c r="D32" s="45"/>
      <c r="E32" s="45"/>
      <c r="F32" s="46"/>
      <c r="G32" s="7"/>
      <c r="H32" s="7"/>
      <c r="I32" s="7"/>
      <c r="J32" s="7"/>
      <c r="K32" s="7"/>
      <c r="L32" s="7"/>
      <c r="M32" s="24"/>
    </row>
    <row r="33" spans="1:13" x14ac:dyDescent="0.2">
      <c r="A33" s="23">
        <v>27</v>
      </c>
      <c r="B33" s="9" t="s">
        <v>93</v>
      </c>
      <c r="C33" s="45" t="s">
        <v>26</v>
      </c>
      <c r="D33" s="45" t="s">
        <v>78</v>
      </c>
      <c r="E33" s="45">
        <v>0</v>
      </c>
      <c r="F33" s="46">
        <f>E33</f>
        <v>0</v>
      </c>
      <c r="G33" s="7"/>
      <c r="H33" s="7"/>
      <c r="I33" s="7"/>
      <c r="J33" s="7"/>
      <c r="K33" s="7"/>
      <c r="L33" s="7"/>
      <c r="M33" s="24"/>
    </row>
    <row r="34" spans="1:13" x14ac:dyDescent="0.2">
      <c r="A34" s="23">
        <v>28</v>
      </c>
      <c r="B34" s="9" t="s">
        <v>94</v>
      </c>
      <c r="C34" s="45" t="s">
        <v>26</v>
      </c>
      <c r="D34" s="45" t="s">
        <v>78</v>
      </c>
      <c r="E34" s="45">
        <v>0.5</v>
      </c>
      <c r="F34" s="46">
        <f>E34</f>
        <v>0.5</v>
      </c>
      <c r="G34" s="7"/>
      <c r="H34" s="7"/>
      <c r="I34" s="7"/>
      <c r="J34" s="7"/>
      <c r="K34" s="7"/>
      <c r="L34" s="7"/>
      <c r="M34" s="24"/>
    </row>
    <row r="35" spans="1:13" x14ac:dyDescent="0.2">
      <c r="A35" s="23">
        <v>29</v>
      </c>
      <c r="B35" s="9" t="s">
        <v>95</v>
      </c>
      <c r="C35" s="45" t="s">
        <v>26</v>
      </c>
      <c r="D35" s="45" t="s">
        <v>78</v>
      </c>
      <c r="E35" s="45">
        <v>10</v>
      </c>
      <c r="F35" s="46">
        <f>E35</f>
        <v>10</v>
      </c>
      <c r="G35" s="7"/>
      <c r="H35" s="7"/>
      <c r="I35" s="7"/>
      <c r="J35" s="7"/>
      <c r="K35" s="7"/>
      <c r="L35" s="7"/>
      <c r="M35" s="24"/>
    </row>
    <row r="36" spans="1:13" x14ac:dyDescent="0.2">
      <c r="A36" s="23">
        <v>30</v>
      </c>
      <c r="B36" s="9"/>
      <c r="C36" s="45"/>
      <c r="D36" s="45"/>
      <c r="E36" s="45"/>
      <c r="F36" s="46"/>
      <c r="G36" s="7"/>
      <c r="H36" s="7"/>
      <c r="I36" s="7"/>
      <c r="J36" s="7"/>
      <c r="K36" s="7"/>
      <c r="L36" s="7"/>
      <c r="M36" s="24"/>
    </row>
    <row r="37" spans="1:13" x14ac:dyDescent="0.2">
      <c r="A37" s="23">
        <v>31</v>
      </c>
      <c r="B37" s="9" t="s">
        <v>96</v>
      </c>
      <c r="C37" s="45" t="s">
        <v>26</v>
      </c>
      <c r="D37" s="45" t="s">
        <v>78</v>
      </c>
      <c r="E37" s="45">
        <v>6.47</v>
      </c>
      <c r="F37" s="46">
        <f>E37</f>
        <v>6.47</v>
      </c>
      <c r="G37" s="7"/>
      <c r="H37" s="7"/>
      <c r="I37" s="7"/>
      <c r="J37" s="7"/>
      <c r="K37" s="7"/>
      <c r="L37" s="7"/>
      <c r="M37" s="24"/>
    </row>
    <row r="38" spans="1:13" x14ac:dyDescent="0.2">
      <c r="A38" s="23">
        <v>32</v>
      </c>
      <c r="B38" s="9"/>
      <c r="C38" s="45"/>
      <c r="D38" s="45"/>
      <c r="E38" s="45"/>
      <c r="F38" s="46"/>
      <c r="G38" s="7"/>
      <c r="H38" s="7"/>
      <c r="I38" s="7"/>
      <c r="J38" s="7"/>
      <c r="K38" s="7"/>
      <c r="L38" s="7"/>
      <c r="M38" s="24"/>
    </row>
    <row r="39" spans="1:13" x14ac:dyDescent="0.2">
      <c r="A39" s="23">
        <v>33</v>
      </c>
      <c r="B39" s="9" t="s">
        <v>97</v>
      </c>
      <c r="C39" s="45" t="s">
        <v>29</v>
      </c>
      <c r="D39" s="54" t="s">
        <v>77</v>
      </c>
      <c r="E39" s="45">
        <f>SUM(E28:E37)</f>
        <v>41.97</v>
      </c>
      <c r="F39" s="46">
        <f>SUM(F28:F37)</f>
        <v>41.97</v>
      </c>
      <c r="G39" s="7"/>
      <c r="H39" s="7"/>
      <c r="I39" s="7"/>
      <c r="J39" s="7"/>
      <c r="K39" s="7"/>
      <c r="L39" s="7"/>
      <c r="M39" s="24"/>
    </row>
    <row r="40" spans="1:13" x14ac:dyDescent="0.2">
      <c r="A40" s="23">
        <v>34</v>
      </c>
      <c r="B40" s="9" t="s">
        <v>31</v>
      </c>
      <c r="C40" s="45" t="s">
        <v>26</v>
      </c>
      <c r="D40" s="45" t="s">
        <v>78</v>
      </c>
      <c r="E40" s="45">
        <f>E39-E26</f>
        <v>32.07</v>
      </c>
      <c r="F40" s="46">
        <f>(F39-F26)</f>
        <v>32.07</v>
      </c>
      <c r="G40" s="7"/>
      <c r="H40" s="7"/>
      <c r="I40" s="7"/>
      <c r="J40" s="7"/>
      <c r="K40" s="7"/>
      <c r="L40" s="7"/>
      <c r="M40" s="24"/>
    </row>
    <row r="41" spans="1:13" ht="13.5" thickBot="1" x14ac:dyDescent="0.25">
      <c r="A41" s="23">
        <v>35</v>
      </c>
      <c r="B41" s="9" t="s">
        <v>32</v>
      </c>
      <c r="C41" s="45" t="s">
        <v>39</v>
      </c>
      <c r="D41" s="45" t="s">
        <v>79</v>
      </c>
      <c r="E41" s="45">
        <f>ROUND((2.31*E40/E12),2)</f>
        <v>82.31</v>
      </c>
      <c r="F41" s="46">
        <f>ROUND((2.31*F40/F12),2)</f>
        <v>82.31</v>
      </c>
      <c r="G41" s="32"/>
      <c r="H41" s="32"/>
      <c r="I41" s="32"/>
      <c r="J41" s="32"/>
      <c r="K41" s="32"/>
      <c r="L41" s="32"/>
      <c r="M41" s="33"/>
    </row>
    <row r="42" spans="1:13" x14ac:dyDescent="0.2">
      <c r="A42" s="22">
        <v>36</v>
      </c>
      <c r="B42" s="12" t="s">
        <v>33</v>
      </c>
      <c r="C42" s="12"/>
      <c r="D42" s="12"/>
      <c r="E42" s="12"/>
      <c r="F42" s="48"/>
      <c r="G42" s="14"/>
      <c r="H42" s="14" t="s">
        <v>62</v>
      </c>
      <c r="I42" s="14"/>
      <c r="J42" s="14"/>
      <c r="K42" s="14"/>
      <c r="L42" s="14"/>
      <c r="M42" s="31"/>
    </row>
    <row r="43" spans="1:13" x14ac:dyDescent="0.2">
      <c r="A43" s="23">
        <v>37</v>
      </c>
      <c r="B43" s="9" t="s">
        <v>28</v>
      </c>
      <c r="C43" s="45" t="s">
        <v>18</v>
      </c>
      <c r="D43" s="45" t="s">
        <v>74</v>
      </c>
      <c r="E43" s="45">
        <f>(14.7+E26)</f>
        <v>24.6</v>
      </c>
      <c r="F43" s="46">
        <f>(14.7+F26)</f>
        <v>24.6</v>
      </c>
      <c r="G43" s="7" t="s">
        <v>63</v>
      </c>
      <c r="H43" s="7"/>
      <c r="I43" s="7"/>
      <c r="J43" s="7"/>
      <c r="K43" s="7"/>
      <c r="L43" s="7"/>
      <c r="M43" s="24"/>
    </row>
    <row r="44" spans="1:13" x14ac:dyDescent="0.2">
      <c r="A44" s="23">
        <v>38</v>
      </c>
      <c r="B44" s="9" t="s">
        <v>34</v>
      </c>
      <c r="C44" s="45" t="s">
        <v>18</v>
      </c>
      <c r="D44" s="45" t="s">
        <v>74</v>
      </c>
      <c r="E44" s="45">
        <f>E14</f>
        <v>5</v>
      </c>
      <c r="F44" s="46">
        <f>F14</f>
        <v>6</v>
      </c>
      <c r="G44" s="7"/>
      <c r="H44" s="7"/>
      <c r="I44" s="7"/>
      <c r="J44" s="7"/>
      <c r="K44" s="7"/>
      <c r="L44" s="7"/>
      <c r="M44" s="24"/>
    </row>
    <row r="45" spans="1:13" x14ac:dyDescent="0.2">
      <c r="A45" s="23">
        <v>39</v>
      </c>
      <c r="B45" s="9" t="s">
        <v>35</v>
      </c>
      <c r="C45" s="45" t="s">
        <v>18</v>
      </c>
      <c r="D45" s="45" t="s">
        <v>74</v>
      </c>
      <c r="E45" s="45">
        <f>E43-E44</f>
        <v>19.600000000000001</v>
      </c>
      <c r="F45" s="46">
        <f>F43-F44</f>
        <v>18.600000000000001</v>
      </c>
      <c r="G45" s="7" t="s">
        <v>72</v>
      </c>
      <c r="H45" s="7"/>
      <c r="I45" s="7"/>
      <c r="J45" s="7"/>
      <c r="K45" s="7"/>
      <c r="L45" s="7"/>
      <c r="M45" s="24"/>
    </row>
    <row r="46" spans="1:13" x14ac:dyDescent="0.2">
      <c r="A46" s="23">
        <v>40</v>
      </c>
      <c r="B46" s="9" t="s">
        <v>38</v>
      </c>
      <c r="C46" s="45" t="s">
        <v>37</v>
      </c>
      <c r="D46" s="45" t="s">
        <v>79</v>
      </c>
      <c r="E46" s="45">
        <f>ROUND((2.31*E45/E12),2)</f>
        <v>50.31</v>
      </c>
      <c r="F46" s="46">
        <f>ROUND((2.31*F45/F12),2)</f>
        <v>47.74</v>
      </c>
      <c r="G46" s="7"/>
      <c r="H46" s="7"/>
      <c r="I46" s="7"/>
      <c r="J46" s="7"/>
      <c r="K46" s="7"/>
      <c r="L46" s="7"/>
      <c r="M46" s="24"/>
    </row>
    <row r="47" spans="1:13" x14ac:dyDescent="0.2">
      <c r="A47" s="23">
        <v>41</v>
      </c>
      <c r="B47" s="9" t="s">
        <v>36</v>
      </c>
      <c r="C47" s="45" t="s">
        <v>39</v>
      </c>
      <c r="D47" s="45" t="s">
        <v>79</v>
      </c>
      <c r="E47" s="45"/>
      <c r="F47" s="46"/>
      <c r="G47" s="7" t="s">
        <v>64</v>
      </c>
      <c r="H47" s="7"/>
      <c r="I47" s="7"/>
      <c r="J47" s="7"/>
      <c r="K47" s="7"/>
      <c r="L47" s="7"/>
      <c r="M47" s="24"/>
    </row>
    <row r="48" spans="1:13" x14ac:dyDescent="0.2">
      <c r="A48" s="23">
        <v>42</v>
      </c>
      <c r="B48" s="9" t="s">
        <v>40</v>
      </c>
      <c r="C48" s="45" t="s">
        <v>39</v>
      </c>
      <c r="D48" s="45" t="s">
        <v>79</v>
      </c>
      <c r="E48" s="45"/>
      <c r="F48" s="46"/>
      <c r="G48" s="7" t="s">
        <v>65</v>
      </c>
      <c r="H48" s="7"/>
      <c r="I48" s="7"/>
      <c r="J48" s="7"/>
      <c r="K48" s="7"/>
      <c r="L48" s="7"/>
      <c r="M48" s="24"/>
    </row>
    <row r="49" spans="1:13" x14ac:dyDescent="0.2">
      <c r="A49" s="23">
        <v>43</v>
      </c>
      <c r="B49" s="9" t="s">
        <v>41</v>
      </c>
      <c r="C49" s="45" t="s">
        <v>42</v>
      </c>
      <c r="D49" s="45" t="s">
        <v>80</v>
      </c>
      <c r="E49" s="45">
        <f>ROUND((E16*E40/1427),2)</f>
        <v>2.25</v>
      </c>
      <c r="F49" s="46">
        <f>ROUND((F18*F40/1427),2)</f>
        <v>2.4700000000000002</v>
      </c>
      <c r="G49" s="7"/>
      <c r="H49" s="7"/>
      <c r="I49" s="7"/>
      <c r="J49" s="7"/>
      <c r="K49" s="7"/>
      <c r="L49" s="7"/>
      <c r="M49" s="24"/>
    </row>
    <row r="50" spans="1:13" x14ac:dyDescent="0.2">
      <c r="A50" s="23">
        <v>44</v>
      </c>
      <c r="B50" s="9" t="s">
        <v>43</v>
      </c>
      <c r="C50" s="45" t="s">
        <v>44</v>
      </c>
      <c r="D50" s="45" t="s">
        <v>44</v>
      </c>
      <c r="E50" s="45">
        <v>70</v>
      </c>
      <c r="F50" s="46">
        <v>70</v>
      </c>
      <c r="G50" s="7" t="s">
        <v>66</v>
      </c>
      <c r="H50" s="7"/>
      <c r="I50" s="7"/>
      <c r="J50" s="7"/>
      <c r="K50" s="7"/>
      <c r="L50" s="7"/>
      <c r="M50" s="24"/>
    </row>
    <row r="51" spans="1:13" x14ac:dyDescent="0.2">
      <c r="A51" s="23">
        <v>45</v>
      </c>
      <c r="B51" s="9" t="s">
        <v>45</v>
      </c>
      <c r="C51" s="45" t="s">
        <v>42</v>
      </c>
      <c r="D51" s="45" t="s">
        <v>80</v>
      </c>
      <c r="E51" s="45">
        <f>ROUND((E49/E50*100),2)</f>
        <v>3.21</v>
      </c>
      <c r="F51" s="46">
        <f>ROUND((F49*100/F50),2)</f>
        <v>3.53</v>
      </c>
      <c r="G51" s="7"/>
      <c r="H51" s="7"/>
      <c r="I51" s="7"/>
      <c r="J51" s="7"/>
      <c r="K51" s="7"/>
      <c r="L51" s="7"/>
      <c r="M51" s="24"/>
    </row>
    <row r="52" spans="1:13" x14ac:dyDescent="0.2">
      <c r="A52" s="23">
        <v>46</v>
      </c>
      <c r="B52" s="9" t="s">
        <v>46</v>
      </c>
      <c r="C52" s="3" t="s">
        <v>99</v>
      </c>
      <c r="D52" s="4"/>
      <c r="E52" s="4"/>
      <c r="F52" s="19"/>
      <c r="G52" s="7" t="s">
        <v>67</v>
      </c>
      <c r="H52" s="7"/>
      <c r="I52" s="7"/>
      <c r="J52" s="7"/>
      <c r="K52" s="7"/>
      <c r="L52" s="7"/>
      <c r="M52" s="24"/>
    </row>
    <row r="53" spans="1:13" x14ac:dyDescent="0.2">
      <c r="A53" s="23">
        <v>47</v>
      </c>
      <c r="B53" s="9" t="s">
        <v>47</v>
      </c>
      <c r="C53" s="3"/>
      <c r="D53" s="4"/>
      <c r="E53" s="4"/>
      <c r="F53" s="19"/>
      <c r="G53" s="7"/>
      <c r="H53" s="7"/>
      <c r="I53" s="7"/>
      <c r="J53" s="7"/>
      <c r="K53" s="7"/>
      <c r="L53" s="7"/>
      <c r="M53" s="24"/>
    </row>
    <row r="54" spans="1:13" x14ac:dyDescent="0.2">
      <c r="A54" s="23">
        <v>48</v>
      </c>
      <c r="B54" s="9"/>
      <c r="C54" s="3"/>
      <c r="D54" s="4"/>
      <c r="E54" s="4"/>
      <c r="F54" s="19"/>
      <c r="G54" s="7" t="s">
        <v>68</v>
      </c>
      <c r="H54" s="7"/>
      <c r="I54" s="7"/>
      <c r="J54" s="7"/>
      <c r="K54" s="7"/>
      <c r="L54" s="7"/>
      <c r="M54" s="24"/>
    </row>
    <row r="55" spans="1:13" x14ac:dyDescent="0.2">
      <c r="A55" s="23">
        <v>49</v>
      </c>
      <c r="B55" s="9" t="s">
        <v>48</v>
      </c>
      <c r="C55" s="3"/>
      <c r="D55" s="4"/>
      <c r="E55" s="4"/>
      <c r="F55" s="19"/>
      <c r="G55" s="7"/>
      <c r="H55" s="7"/>
      <c r="I55" s="7"/>
      <c r="J55" s="7"/>
      <c r="K55" s="7"/>
      <c r="L55" s="7"/>
      <c r="M55" s="24"/>
    </row>
    <row r="56" spans="1:13" x14ac:dyDescent="0.2">
      <c r="A56" s="23">
        <v>50</v>
      </c>
      <c r="B56" s="9" t="s">
        <v>49</v>
      </c>
      <c r="C56" s="3"/>
      <c r="D56" s="4"/>
      <c r="E56" s="4"/>
      <c r="F56" s="19"/>
      <c r="G56" s="7" t="s">
        <v>69</v>
      </c>
      <c r="H56" s="7"/>
      <c r="I56" s="7"/>
      <c r="J56" s="7"/>
      <c r="K56" s="7"/>
      <c r="L56" s="7"/>
      <c r="M56" s="24"/>
    </row>
    <row r="57" spans="1:13" x14ac:dyDescent="0.2">
      <c r="A57" s="23">
        <v>51</v>
      </c>
      <c r="B57" s="9" t="s">
        <v>50</v>
      </c>
      <c r="C57" s="3"/>
      <c r="D57" s="4"/>
      <c r="E57" s="4"/>
      <c r="F57" s="19"/>
      <c r="G57" s="7"/>
      <c r="H57" s="7"/>
      <c r="I57" s="7"/>
      <c r="J57" s="7"/>
      <c r="K57" s="7"/>
      <c r="L57" s="7"/>
      <c r="M57" s="24"/>
    </row>
    <row r="58" spans="1:13" x14ac:dyDescent="0.2">
      <c r="A58" s="23">
        <v>52</v>
      </c>
      <c r="B58" s="9"/>
      <c r="C58" s="3"/>
      <c r="D58" s="4"/>
      <c r="E58" s="4"/>
      <c r="F58" s="19"/>
      <c r="G58" s="7"/>
      <c r="H58" s="7"/>
      <c r="I58" s="7"/>
      <c r="J58" s="7"/>
      <c r="K58" s="7"/>
      <c r="L58" s="7"/>
      <c r="M58" s="24"/>
    </row>
    <row r="59" spans="1:13" ht="13.5" thickBot="1" x14ac:dyDescent="0.25">
      <c r="A59" s="25">
        <v>53</v>
      </c>
      <c r="B59" s="13" t="s">
        <v>51</v>
      </c>
      <c r="C59" s="3"/>
      <c r="D59" s="4" t="s">
        <v>52</v>
      </c>
      <c r="E59" s="4"/>
      <c r="F59" s="19"/>
      <c r="G59" s="32"/>
      <c r="H59" s="32"/>
      <c r="I59" s="32"/>
      <c r="J59" s="32"/>
      <c r="K59" s="32"/>
      <c r="L59" s="32"/>
      <c r="M59" s="33"/>
    </row>
    <row r="60" spans="1:13" x14ac:dyDescent="0.2">
      <c r="A60" s="23">
        <v>54</v>
      </c>
      <c r="B60" s="4" t="s">
        <v>55</v>
      </c>
      <c r="C60" s="4"/>
      <c r="D60" s="4"/>
      <c r="E60" s="4"/>
      <c r="F60" s="19"/>
      <c r="G60" s="8"/>
      <c r="H60" s="8"/>
      <c r="I60" s="8"/>
      <c r="J60" s="8"/>
      <c r="K60" s="8"/>
      <c r="L60" s="8"/>
      <c r="M60" s="21"/>
    </row>
    <row r="61" spans="1:13" x14ac:dyDescent="0.2">
      <c r="A61" s="23">
        <v>55</v>
      </c>
      <c r="B61" s="4" t="s">
        <v>54</v>
      </c>
      <c r="C61" s="4"/>
      <c r="D61" s="4"/>
      <c r="E61" s="4"/>
      <c r="F61" s="19"/>
      <c r="G61" s="4"/>
      <c r="H61" s="4"/>
      <c r="I61" s="4"/>
      <c r="J61" s="4"/>
      <c r="K61" s="4"/>
      <c r="L61" s="4"/>
      <c r="M61" s="19"/>
    </row>
    <row r="62" spans="1:13" ht="15.75" x14ac:dyDescent="0.2">
      <c r="A62" s="23">
        <v>56</v>
      </c>
      <c r="B62" s="8" t="s">
        <v>53</v>
      </c>
      <c r="C62" s="8" t="s">
        <v>84</v>
      </c>
      <c r="D62" s="8"/>
      <c r="E62" s="8" t="s">
        <v>85</v>
      </c>
      <c r="F62" s="21"/>
      <c r="G62" s="8" t="s">
        <v>105</v>
      </c>
      <c r="I62" s="8"/>
      <c r="J62" s="8"/>
      <c r="K62" s="8"/>
      <c r="L62" s="8"/>
      <c r="M62" s="21"/>
    </row>
    <row r="63" spans="1:13" x14ac:dyDescent="0.2">
      <c r="A63" s="26">
        <v>57</v>
      </c>
      <c r="B63" s="9"/>
      <c r="C63" s="13">
        <v>1</v>
      </c>
      <c r="D63" s="13" t="s">
        <v>61</v>
      </c>
      <c r="E63" s="13">
        <v>2</v>
      </c>
      <c r="F63" s="40" t="s">
        <v>61</v>
      </c>
      <c r="G63" s="42">
        <v>3</v>
      </c>
      <c r="H63" s="13" t="s">
        <v>61</v>
      </c>
      <c r="I63" s="13">
        <v>4</v>
      </c>
      <c r="J63" s="13" t="s">
        <v>61</v>
      </c>
      <c r="K63" s="13">
        <v>5</v>
      </c>
      <c r="L63" s="13" t="s">
        <v>61</v>
      </c>
      <c r="M63" s="27"/>
    </row>
    <row r="64" spans="1:13" x14ac:dyDescent="0.2">
      <c r="A64" s="23">
        <v>58</v>
      </c>
      <c r="B64" s="3" t="s">
        <v>56</v>
      </c>
      <c r="C64" s="3"/>
      <c r="D64" s="4"/>
      <c r="E64" s="3"/>
      <c r="F64" s="19"/>
      <c r="G64" s="4"/>
      <c r="H64" s="4"/>
      <c r="I64" s="3"/>
      <c r="J64" s="4"/>
      <c r="K64" s="3"/>
      <c r="L64" s="5"/>
      <c r="M64" s="19"/>
    </row>
    <row r="65" spans="1:13" x14ac:dyDescent="0.2">
      <c r="A65" s="23">
        <v>59</v>
      </c>
      <c r="B65" s="9" t="s">
        <v>57</v>
      </c>
      <c r="C65" s="39"/>
      <c r="D65" s="39"/>
      <c r="E65" s="39"/>
      <c r="F65" s="41"/>
      <c r="G65" s="43"/>
      <c r="H65" s="39"/>
      <c r="I65" s="39"/>
      <c r="J65" s="39"/>
      <c r="K65" s="39"/>
      <c r="L65" s="39"/>
      <c r="M65" s="27"/>
    </row>
    <row r="66" spans="1:13" x14ac:dyDescent="0.2">
      <c r="A66" s="23">
        <v>60</v>
      </c>
      <c r="B66" s="9" t="s">
        <v>58</v>
      </c>
      <c r="C66" s="9"/>
      <c r="D66" s="9"/>
      <c r="E66" s="9"/>
      <c r="F66" s="27"/>
      <c r="G66" s="5"/>
      <c r="H66" s="9"/>
      <c r="I66" s="9"/>
      <c r="J66" s="9"/>
      <c r="K66" s="9"/>
      <c r="L66" s="9"/>
      <c r="M66" s="27"/>
    </row>
    <row r="67" spans="1:13" x14ac:dyDescent="0.2">
      <c r="A67" s="23">
        <v>61</v>
      </c>
      <c r="B67" s="9" t="s">
        <v>59</v>
      </c>
      <c r="C67" s="9"/>
      <c r="D67" s="9"/>
      <c r="E67" s="9"/>
      <c r="F67" s="27"/>
      <c r="G67" s="5"/>
      <c r="H67" s="9"/>
      <c r="I67" s="9"/>
      <c r="J67" s="9"/>
      <c r="K67" s="9"/>
      <c r="L67" s="9"/>
      <c r="M67" s="27"/>
    </row>
    <row r="68" spans="1:13" ht="13.5" thickBot="1" x14ac:dyDescent="0.25">
      <c r="A68" s="28">
        <v>62</v>
      </c>
      <c r="B68" s="29" t="s">
        <v>60</v>
      </c>
      <c r="C68" s="29"/>
      <c r="D68" s="29"/>
      <c r="E68" s="29"/>
      <c r="F68" s="30"/>
      <c r="G68" s="34"/>
      <c r="H68" s="29"/>
      <c r="I68" s="29"/>
      <c r="J68" s="29"/>
      <c r="K68" s="29"/>
      <c r="L68" s="29"/>
      <c r="M68" s="30"/>
    </row>
    <row r="70" spans="1:13" ht="15.75" x14ac:dyDescent="0.25">
      <c r="B70" s="44" t="s">
        <v>100</v>
      </c>
    </row>
  </sheetData>
  <mergeCells count="1">
    <mergeCell ref="A1:B2"/>
  </mergeCells>
  <phoneticPr fontId="0" type="noConversion"/>
  <pageMargins left="0.75" right="0.75" top="1" bottom="1" header="0.5" footer="0.5"/>
  <pageSetup scale="7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1</xdr:col>
                <xdr:colOff>1057275</xdr:colOff>
                <xdr:row>30</xdr:row>
                <xdr:rowOff>47625</xdr:rowOff>
              </from>
              <to>
                <xdr:col>1</xdr:col>
                <xdr:colOff>1219200</xdr:colOff>
                <xdr:row>31</xdr:row>
                <xdr:rowOff>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autoPict="0" r:id="rId5">
            <anchor moveWithCells="1">
              <from>
                <xdr:col>1</xdr:col>
                <xdr:colOff>1057275</xdr:colOff>
                <xdr:row>32</xdr:row>
                <xdr:rowOff>38100</xdr:rowOff>
              </from>
              <to>
                <xdr:col>1</xdr:col>
                <xdr:colOff>1219200</xdr:colOff>
                <xdr:row>32</xdr:row>
                <xdr:rowOff>152400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28" r:id="rId7">
          <objectPr defaultSize="0" autoPict="0" r:id="rId5">
            <anchor moveWithCells="1">
              <from>
                <xdr:col>1</xdr:col>
                <xdr:colOff>1057275</xdr:colOff>
                <xdr:row>33</xdr:row>
                <xdr:rowOff>47625</xdr:rowOff>
              </from>
              <to>
                <xdr:col>1</xdr:col>
                <xdr:colOff>1219200</xdr:colOff>
                <xdr:row>34</xdr:row>
                <xdr:rowOff>0</xdr:rowOff>
              </to>
            </anchor>
          </objectPr>
        </oleObject>
      </mc:Choice>
      <mc:Fallback>
        <oleObject progId="Equation.DSMT4" shapeId="1028" r:id="rId7"/>
      </mc:Fallback>
    </mc:AlternateContent>
    <mc:AlternateContent xmlns:mc="http://schemas.openxmlformats.org/markup-compatibility/2006">
      <mc:Choice Requires="x14">
        <oleObject progId="Equation.DSMT4" shapeId="1029" r:id="rId8">
          <objectPr defaultSize="0" autoPict="0" r:id="rId5">
            <anchor moveWithCells="1">
              <from>
                <xdr:col>1</xdr:col>
                <xdr:colOff>1066800</xdr:colOff>
                <xdr:row>34</xdr:row>
                <xdr:rowOff>47625</xdr:rowOff>
              </from>
              <to>
                <xdr:col>1</xdr:col>
                <xdr:colOff>1228725</xdr:colOff>
                <xdr:row>35</xdr:row>
                <xdr:rowOff>0</xdr:rowOff>
              </to>
            </anchor>
          </objectPr>
        </oleObject>
      </mc:Choice>
      <mc:Fallback>
        <oleObject progId="Equation.DSMT4" shapeId="1029" r:id="rId8"/>
      </mc:Fallback>
    </mc:AlternateContent>
    <mc:AlternateContent xmlns:mc="http://schemas.openxmlformats.org/markup-compatibility/2006">
      <mc:Choice Requires="x14">
        <oleObject progId="Equation.DSMT4" shapeId="1030" r:id="rId9">
          <objectPr defaultSize="0" autoPict="0" r:id="rId5">
            <anchor moveWithCells="1">
              <from>
                <xdr:col>1</xdr:col>
                <xdr:colOff>1066800</xdr:colOff>
                <xdr:row>36</xdr:row>
                <xdr:rowOff>28575</xdr:rowOff>
              </from>
              <to>
                <xdr:col>1</xdr:col>
                <xdr:colOff>1228725</xdr:colOff>
                <xdr:row>36</xdr:row>
                <xdr:rowOff>142875</xdr:rowOff>
              </to>
            </anchor>
          </objectPr>
        </oleObject>
      </mc:Choice>
      <mc:Fallback>
        <oleObject progId="Equation.DSMT4" shapeId="1030" r:id="rId9"/>
      </mc:Fallback>
    </mc:AlternateContent>
    <mc:AlternateContent xmlns:mc="http://schemas.openxmlformats.org/markup-compatibility/2006">
      <mc:Choice Requires="x14">
        <oleObject progId="Equation.DSMT4" shapeId="1031" r:id="rId10">
          <objectPr defaultSize="0" autoPict="0" r:id="rId5">
            <anchor moveWithCells="1">
              <from>
                <xdr:col>1</xdr:col>
                <xdr:colOff>1114425</xdr:colOff>
                <xdr:row>22</xdr:row>
                <xdr:rowOff>28575</xdr:rowOff>
              </from>
              <to>
                <xdr:col>1</xdr:col>
                <xdr:colOff>1276350</xdr:colOff>
                <xdr:row>22</xdr:row>
                <xdr:rowOff>142875</xdr:rowOff>
              </to>
            </anchor>
          </objectPr>
        </oleObject>
      </mc:Choice>
      <mc:Fallback>
        <oleObject progId="Equation.DSMT4" shapeId="1031" r:id="rId10"/>
      </mc:Fallback>
    </mc:AlternateContent>
    <mc:AlternateContent xmlns:mc="http://schemas.openxmlformats.org/markup-compatibility/2006">
      <mc:Choice Requires="x14">
        <oleObject progId="Equation.DSMT4" shapeId="1032" r:id="rId11">
          <objectPr defaultSize="0" autoPict="0" r:id="rId5">
            <anchor moveWithCells="1">
              <from>
                <xdr:col>1</xdr:col>
                <xdr:colOff>1114425</xdr:colOff>
                <xdr:row>23</xdr:row>
                <xdr:rowOff>28575</xdr:rowOff>
              </from>
              <to>
                <xdr:col>1</xdr:col>
                <xdr:colOff>1276350</xdr:colOff>
                <xdr:row>23</xdr:row>
                <xdr:rowOff>142875</xdr:rowOff>
              </to>
            </anchor>
          </objectPr>
        </oleObject>
      </mc:Choice>
      <mc:Fallback>
        <oleObject progId="Equation.DSMT4" shapeId="1032" r:id="rId11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16-20</vt:lpstr>
      <vt:lpstr>Sheet1</vt:lpstr>
      <vt:lpstr>Sheet3</vt:lpstr>
    </vt:vector>
  </TitlesOfParts>
  <Company>Acer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kayode coker</cp:lastModifiedBy>
  <cp:lastPrinted>2018-01-30T22:51:13Z</cp:lastPrinted>
  <dcterms:created xsi:type="dcterms:W3CDTF">2003-04-14T15:09:21Z</dcterms:created>
  <dcterms:modified xsi:type="dcterms:W3CDTF">2019-01-12T00:52:13Z</dcterms:modified>
</cp:coreProperties>
</file>